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8150advisors-my.sharepoint.com/personal/robbie_8150advisors_com/Documents/COVID/"/>
    </mc:Choice>
  </mc:AlternateContent>
  <xr:revisionPtr revIDLastSave="0" documentId="8_{5EB59BC3-A614-4B4A-BAB1-8E44F705DABD}" xr6:coauthVersionLast="45" xr6:coauthVersionMax="45" xr10:uidLastSave="{00000000-0000-0000-0000-000000000000}"/>
  <bookViews>
    <workbookView xWindow="-23148" yWindow="5136" windowWidth="23256" windowHeight="12576" xr2:uid="{0A0FC243-73C3-412B-8967-3B3B3CAF2985}"/>
  </bookViews>
  <sheets>
    <sheet name="Cashflow Sample" sheetId="15" r:id="rId1"/>
    <sheet name="Reductions" sheetId="2" r:id="rId2"/>
    <sheet name="Intro" sheetId="1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7" i="15" l="1"/>
  <c r="G37" i="15"/>
  <c r="H37" i="15"/>
  <c r="I37" i="15"/>
  <c r="J37" i="15"/>
  <c r="K37" i="15"/>
  <c r="F33" i="15"/>
  <c r="G33" i="15"/>
  <c r="H33" i="15"/>
  <c r="I33" i="15"/>
  <c r="J33" i="15"/>
  <c r="K33" i="15"/>
  <c r="D49" i="15" l="1"/>
  <c r="D48" i="15"/>
  <c r="L42" i="15"/>
  <c r="N41" i="15"/>
  <c r="M41" i="15"/>
  <c r="L41" i="15"/>
  <c r="K41" i="15"/>
  <c r="J41" i="15"/>
  <c r="I41" i="15"/>
  <c r="H41" i="15"/>
  <c r="G41" i="15"/>
  <c r="F41" i="15"/>
  <c r="E41" i="15"/>
  <c r="N40" i="15"/>
  <c r="N42" i="15" s="1"/>
  <c r="M40" i="15"/>
  <c r="M42" i="15" s="1"/>
  <c r="L40" i="15"/>
  <c r="K40" i="15"/>
  <c r="K42" i="15" s="1"/>
  <c r="J40" i="15"/>
  <c r="J42" i="15" s="1"/>
  <c r="I40" i="15"/>
  <c r="I42" i="15" s="1"/>
  <c r="H40" i="15"/>
  <c r="H42" i="15" s="1"/>
  <c r="G40" i="15"/>
  <c r="G42" i="15" s="1"/>
  <c r="F40" i="15"/>
  <c r="F42" i="15" s="1"/>
  <c r="E40" i="15"/>
  <c r="E42" i="15" s="1"/>
  <c r="N37" i="15"/>
  <c r="M37" i="15"/>
  <c r="L37" i="15"/>
  <c r="E37" i="15"/>
  <c r="N36" i="15"/>
  <c r="N38" i="15" s="1"/>
  <c r="M36" i="15"/>
  <c r="M38" i="15" s="1"/>
  <c r="L36" i="15"/>
  <c r="L38" i="15" s="1"/>
  <c r="K36" i="15"/>
  <c r="K38" i="15" s="1"/>
  <c r="J36" i="15"/>
  <c r="J38" i="15" s="1"/>
  <c r="I36" i="15"/>
  <c r="I38" i="15" s="1"/>
  <c r="H36" i="15"/>
  <c r="H38" i="15" s="1"/>
  <c r="G36" i="15"/>
  <c r="G38" i="15" s="1"/>
  <c r="F36" i="15"/>
  <c r="F38" i="15" s="1"/>
  <c r="E36" i="15"/>
  <c r="E38" i="15" s="1"/>
  <c r="L34" i="15"/>
  <c r="L43" i="15" s="1"/>
  <c r="K34" i="15"/>
  <c r="K43" i="15" s="1"/>
  <c r="H34" i="15"/>
  <c r="G34" i="15"/>
  <c r="N33" i="15"/>
  <c r="M33" i="15"/>
  <c r="L33" i="15"/>
  <c r="E33" i="15"/>
  <c r="N32" i="15"/>
  <c r="N34" i="15" s="1"/>
  <c r="M32" i="15"/>
  <c r="M34" i="15" s="1"/>
  <c r="L32" i="15"/>
  <c r="K32" i="15"/>
  <c r="J32" i="15"/>
  <c r="J34" i="15" s="1"/>
  <c r="I32" i="15"/>
  <c r="I34" i="15" s="1"/>
  <c r="H32" i="15"/>
  <c r="G32" i="15"/>
  <c r="F32" i="15"/>
  <c r="F34" i="15" s="1"/>
  <c r="E32" i="15"/>
  <c r="E34" i="15" s="1"/>
  <c r="D29" i="15"/>
  <c r="L28" i="15"/>
  <c r="F28" i="15"/>
  <c r="N27" i="15"/>
  <c r="N28" i="15" s="1"/>
  <c r="M27" i="15"/>
  <c r="M28" i="15" s="1"/>
  <c r="L27" i="15"/>
  <c r="K27" i="15"/>
  <c r="K28" i="15" s="1"/>
  <c r="J27" i="15"/>
  <c r="J28" i="15" s="1"/>
  <c r="I27" i="15"/>
  <c r="I28" i="15" s="1"/>
  <c r="H27" i="15"/>
  <c r="H28" i="15" s="1"/>
  <c r="G27" i="15"/>
  <c r="G28" i="15" s="1"/>
  <c r="E27" i="15"/>
  <c r="E28" i="15" s="1"/>
  <c r="N24" i="15"/>
  <c r="K24" i="15"/>
  <c r="J24" i="15"/>
  <c r="G24" i="15"/>
  <c r="F24" i="15"/>
  <c r="N23" i="15"/>
  <c r="M23" i="15"/>
  <c r="M24" i="15" s="1"/>
  <c r="L23" i="15"/>
  <c r="L24" i="15" s="1"/>
  <c r="K23" i="15"/>
  <c r="J23" i="15"/>
  <c r="I23" i="15"/>
  <c r="I24" i="15" s="1"/>
  <c r="H23" i="15"/>
  <c r="H24" i="15" s="1"/>
  <c r="G23" i="15"/>
  <c r="F23" i="15"/>
  <c r="E23" i="15"/>
  <c r="E24" i="15" s="1"/>
  <c r="D20" i="15"/>
  <c r="L18" i="15"/>
  <c r="K18" i="15"/>
  <c r="H18" i="15"/>
  <c r="H20" i="15" s="1"/>
  <c r="G18" i="15"/>
  <c r="G20" i="15" s="1"/>
  <c r="N16" i="15"/>
  <c r="N18" i="15" s="1"/>
  <c r="M16" i="15"/>
  <c r="M18" i="15" s="1"/>
  <c r="L16" i="15"/>
  <c r="K16" i="15"/>
  <c r="J16" i="15"/>
  <c r="J18" i="15" s="1"/>
  <c r="I16" i="15"/>
  <c r="I18" i="15" s="1"/>
  <c r="I20" i="15" s="1"/>
  <c r="H16" i="15"/>
  <c r="G16" i="15"/>
  <c r="F16" i="15"/>
  <c r="F18" i="15" s="1"/>
  <c r="F20" i="15" s="1"/>
  <c r="F29" i="15" s="1"/>
  <c r="E16" i="15"/>
  <c r="E18" i="15" s="1"/>
  <c r="B16" i="15"/>
  <c r="F8" i="15"/>
  <c r="H5" i="15"/>
  <c r="H4" i="15"/>
  <c r="H6" i="15" s="1"/>
  <c r="C5" i="15" s="1"/>
  <c r="G43" i="15" l="1"/>
  <c r="H29" i="15"/>
  <c r="G29" i="15"/>
  <c r="I29" i="15"/>
  <c r="G48" i="15"/>
  <c r="L19" i="15"/>
  <c r="L20" i="15" s="1"/>
  <c r="L29" i="15" s="1"/>
  <c r="N19" i="15"/>
  <c r="N20" i="15" s="1"/>
  <c r="N29" i="15" s="1"/>
  <c r="N45" i="15" s="1"/>
  <c r="N46" i="15" s="1"/>
  <c r="J19" i="15"/>
  <c r="M19" i="15"/>
  <c r="E19" i="15"/>
  <c r="E20" i="15" s="1"/>
  <c r="E29" i="15" s="1"/>
  <c r="K19" i="15"/>
  <c r="K20" i="15" s="1"/>
  <c r="K29" i="15" s="1"/>
  <c r="M20" i="15"/>
  <c r="M29" i="15" s="1"/>
  <c r="J20" i="15"/>
  <c r="J29" i="15" s="1"/>
  <c r="E43" i="15"/>
  <c r="E48" i="15" s="1"/>
  <c r="I43" i="15"/>
  <c r="M43" i="15"/>
  <c r="H43" i="15"/>
  <c r="F9" i="15"/>
  <c r="F43" i="15"/>
  <c r="F45" i="15" s="1"/>
  <c r="F46" i="15" s="1"/>
  <c r="J43" i="15"/>
  <c r="N43" i="15"/>
  <c r="D20" i="13"/>
  <c r="D48" i="13"/>
  <c r="E41" i="13"/>
  <c r="E40" i="13"/>
  <c r="E42" i="13" s="1"/>
  <c r="E37" i="13"/>
  <c r="E36" i="13"/>
  <c r="E33" i="13"/>
  <c r="E32" i="13"/>
  <c r="E34" i="13" s="1"/>
  <c r="E27" i="13"/>
  <c r="E28" i="13" s="1"/>
  <c r="E23" i="13"/>
  <c r="E24" i="13" s="1"/>
  <c r="E18" i="13"/>
  <c r="E16" i="13"/>
  <c r="B16" i="13"/>
  <c r="Q6" i="13"/>
  <c r="H5" i="13"/>
  <c r="H4" i="13"/>
  <c r="H6" i="13" s="1"/>
  <c r="C5" i="13" s="1"/>
  <c r="G6" i="2"/>
  <c r="F6" i="2"/>
  <c r="G45" i="15" l="1"/>
  <c r="O29" i="15"/>
  <c r="H48" i="15"/>
  <c r="I48" i="15"/>
  <c r="F48" i="15"/>
  <c r="G49" i="15" s="1"/>
  <c r="E45" i="15"/>
  <c r="E46" i="15" s="1"/>
  <c r="K45" i="15"/>
  <c r="K46" i="15" s="1"/>
  <c r="L48" i="15"/>
  <c r="F49" i="15"/>
  <c r="H49" i="15"/>
  <c r="E49" i="15"/>
  <c r="M48" i="15"/>
  <c r="L45" i="15"/>
  <c r="L46" i="15" s="1"/>
  <c r="N48" i="15"/>
  <c r="M45" i="15"/>
  <c r="M46" i="15" s="1"/>
  <c r="H45" i="15"/>
  <c r="H46" i="15" s="1"/>
  <c r="J45" i="15"/>
  <c r="J46" i="15" s="1"/>
  <c r="K48" i="15"/>
  <c r="J48" i="15"/>
  <c r="I45" i="15"/>
  <c r="I46" i="15" s="1"/>
  <c r="E38" i="13"/>
  <c r="E43" i="13"/>
  <c r="E20" i="13"/>
  <c r="E29" i="13" s="1"/>
  <c r="D29" i="13"/>
  <c r="E48" i="13" s="1"/>
  <c r="D49" i="13"/>
  <c r="I49" i="15" l="1"/>
  <c r="G46" i="15"/>
  <c r="O45" i="15"/>
  <c r="N49" i="15"/>
  <c r="K49" i="15"/>
  <c r="L49" i="15"/>
  <c r="J49" i="15"/>
  <c r="M49" i="15"/>
  <c r="E45" i="13"/>
  <c r="E46" i="13" s="1"/>
  <c r="E49" i="13"/>
  <c r="E6" i="2" l="1"/>
  <c r="D6" i="2"/>
  <c r="C9" i="2" l="1"/>
  <c r="C11" i="2" s="1"/>
  <c r="D9" i="2"/>
  <c r="D11" i="2" s="1"/>
  <c r="E9" i="2"/>
  <c r="E11" i="2" s="1"/>
  <c r="F9" i="2"/>
  <c r="F11" i="2" s="1"/>
  <c r="G9" i="2"/>
  <c r="G11" i="2" s="1"/>
  <c r="H11" i="2"/>
  <c r="I9" i="2"/>
  <c r="J9" i="2"/>
  <c r="K9" i="2"/>
  <c r="B9" i="2"/>
  <c r="B11" i="2" s="1"/>
  <c r="F47" i="2"/>
  <c r="G47" i="2"/>
  <c r="H47" i="2"/>
  <c r="I47" i="2"/>
  <c r="J47" i="2"/>
  <c r="K47" i="2"/>
  <c r="K11" i="2" l="1"/>
  <c r="I11" i="2"/>
  <c r="J11" i="2"/>
  <c r="C47" i="2"/>
  <c r="D47" i="2"/>
  <c r="E47" i="2"/>
  <c r="C20" i="2"/>
  <c r="D20" i="2"/>
  <c r="E20" i="2"/>
  <c r="F20" i="2"/>
  <c r="G20" i="2"/>
  <c r="H20" i="2"/>
  <c r="I20" i="2"/>
  <c r="J20" i="2"/>
  <c r="K20" i="2"/>
  <c r="B20" i="2"/>
  <c r="B47" i="2"/>
</calcChain>
</file>

<file path=xl/sharedStrings.xml><?xml version="1.0" encoding="utf-8"?>
<sst xmlns="http://schemas.openxmlformats.org/spreadsheetml/2006/main" count="164" uniqueCount="105">
  <si>
    <t>Expenses</t>
  </si>
  <si>
    <t xml:space="preserve">Month </t>
  </si>
  <si>
    <t xml:space="preserve">March </t>
  </si>
  <si>
    <t xml:space="preserve">April </t>
  </si>
  <si>
    <t xml:space="preserve">May </t>
  </si>
  <si>
    <t xml:space="preserve">June </t>
  </si>
  <si>
    <t xml:space="preserve">July </t>
  </si>
  <si>
    <t xml:space="preserve">Aug </t>
  </si>
  <si>
    <t>Sept</t>
  </si>
  <si>
    <t xml:space="preserve">Oct </t>
  </si>
  <si>
    <t>Nov</t>
  </si>
  <si>
    <t>Dec</t>
  </si>
  <si>
    <t xml:space="preserve">Rev/visit </t>
  </si>
  <si>
    <t xml:space="preserve">Rent </t>
  </si>
  <si>
    <t xml:space="preserve"> </t>
  </si>
  <si>
    <t xml:space="preserve">Projected volume </t>
  </si>
  <si>
    <t>Projected arrival rate</t>
  </si>
  <si>
    <t>Rev/visit</t>
  </si>
  <si>
    <t>Home visit rev</t>
  </si>
  <si>
    <t xml:space="preserve">Telehealth vist projections </t>
  </si>
  <si>
    <t>Telehealth visit rev</t>
  </si>
  <si>
    <t xml:space="preserve">Reduction </t>
  </si>
  <si>
    <t xml:space="preserve">Original labor projection </t>
  </si>
  <si>
    <t xml:space="preserve">Rent reduction </t>
  </si>
  <si>
    <t>Rent projection</t>
  </si>
  <si>
    <t xml:space="preserve">Labor projection </t>
  </si>
  <si>
    <t xml:space="preserve">Other projection </t>
  </si>
  <si>
    <t>Revenue</t>
  </si>
  <si>
    <t xml:space="preserve">Total Expenses </t>
  </si>
  <si>
    <t xml:space="preserve">Current cash </t>
  </si>
  <si>
    <t xml:space="preserve">Assumptions </t>
  </si>
  <si>
    <t xml:space="preserve">Profit Margin </t>
  </si>
  <si>
    <t>RIF (Reduction In Force)</t>
  </si>
  <si>
    <t xml:space="preserve">Savings </t>
  </si>
  <si>
    <t xml:space="preserve">Rent Savings </t>
  </si>
  <si>
    <t>June</t>
  </si>
  <si>
    <t>July</t>
  </si>
  <si>
    <t xml:space="preserve">Total Other Savings </t>
  </si>
  <si>
    <t>Aug</t>
  </si>
  <si>
    <t>Oct</t>
  </si>
  <si>
    <t>Clinic #1</t>
  </si>
  <si>
    <t>Clinic #2</t>
  </si>
  <si>
    <t>Clinic #3</t>
  </si>
  <si>
    <t>Clinic #4</t>
  </si>
  <si>
    <t>Clinic #5</t>
  </si>
  <si>
    <t>Clinic #6</t>
  </si>
  <si>
    <t>Total Labor Reduction</t>
  </si>
  <si>
    <t xml:space="preserve">Total Rent Savings </t>
  </si>
  <si>
    <t xml:space="preserve">Marketing </t>
  </si>
  <si>
    <t xml:space="preserve">MC visit projections </t>
  </si>
  <si>
    <t>Medicare</t>
  </si>
  <si>
    <t>TH rate</t>
  </si>
  <si>
    <t>Mix</t>
  </si>
  <si>
    <t>Rate</t>
  </si>
  <si>
    <t>Feb</t>
  </si>
  <si>
    <t>Wage Reduction</t>
  </si>
  <si>
    <t xml:space="preserve">Blended </t>
  </si>
  <si>
    <t>Calculations</t>
  </si>
  <si>
    <t>Revenue Accrued</t>
  </si>
  <si>
    <t>Average Monthly Visits</t>
  </si>
  <si>
    <t xml:space="preserve">Total wage reduction </t>
  </si>
  <si>
    <t>PTO cost (paid)</t>
  </si>
  <si>
    <t>Other Savings</t>
  </si>
  <si>
    <t xml:space="preserve">Supplies  </t>
  </si>
  <si>
    <t>Laundry / linen</t>
  </si>
  <si>
    <t>Postage</t>
  </si>
  <si>
    <t xml:space="preserve">Travel </t>
  </si>
  <si>
    <t>License &amp; dues</t>
  </si>
  <si>
    <t>Liability Ins</t>
  </si>
  <si>
    <t xml:space="preserve">Repairs &amp; maintenance </t>
  </si>
  <si>
    <t xml:space="preserve">IT </t>
  </si>
  <si>
    <t xml:space="preserve">Business meals </t>
  </si>
  <si>
    <t xml:space="preserve">Utilities </t>
  </si>
  <si>
    <t xml:space="preserve">Phone </t>
  </si>
  <si>
    <t xml:space="preserve">Internet </t>
  </si>
  <si>
    <t>General Ins</t>
  </si>
  <si>
    <t xml:space="preserve">Legal &amp; accounting </t>
  </si>
  <si>
    <t>Bank service charge</t>
  </si>
  <si>
    <t xml:space="preserve">Interest </t>
  </si>
  <si>
    <t xml:space="preserve">Professional development </t>
  </si>
  <si>
    <t>Other Expenses</t>
  </si>
  <si>
    <t>Projected NOI (Accrual)</t>
  </si>
  <si>
    <t>Tier 1</t>
  </si>
  <si>
    <t>Tier 2</t>
  </si>
  <si>
    <t>Tier 3</t>
  </si>
  <si>
    <t xml:space="preserve">Monthly rent </t>
  </si>
  <si>
    <t xml:space="preserve">All Other </t>
  </si>
  <si>
    <t>Blended rate</t>
  </si>
  <si>
    <t>Cumulative Cash</t>
  </si>
  <si>
    <t>Auto / Mileage</t>
  </si>
  <si>
    <t>Average monthly labor (2 pp)</t>
  </si>
  <si>
    <t xml:space="preserve">Other monthly expenses </t>
  </si>
  <si>
    <t>Projected Cash Flow</t>
  </si>
  <si>
    <t>MC / home visit rate</t>
  </si>
  <si>
    <t xml:space="preserve">Payer </t>
  </si>
  <si>
    <t xml:space="preserve">COVID-19 Expense Reduction </t>
  </si>
  <si>
    <t>COVID-19 PROJECTING CASHFLOW</t>
  </si>
  <si>
    <t>Feb rev</t>
  </si>
  <si>
    <t>Blended $PV rate</t>
  </si>
  <si>
    <t>Telethealth rate</t>
  </si>
  <si>
    <t>Feb revenue</t>
  </si>
  <si>
    <t>Clinic rev</t>
  </si>
  <si>
    <t xml:space="preserve">PPL </t>
  </si>
  <si>
    <t>Forgiveness</t>
  </si>
  <si>
    <t>Average monthly payroll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</si>
</sst>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_(&quot;$&quot;* #,##0.0_);_(&quot;$&quot;* \(#,##0.0\);_(&quot;$&quot;* &quot;-&quot;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Times New Roman"/>
      <family val="1"/>
    </font>
    <font>
      <b/>
      <sz val="22"/>
      <color theme="1"/>
      <name val="Times New Roman"/>
      <family val="1"/>
    </font>
    <font>
      <b/>
      <u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24"/>
      <color theme="1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rgb="FFC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9">
    <xf numFmtId="0" fontId="0" fillId="0" borderId="0" xfId="0"/>
    <xf numFmtId="164" fontId="0" fillId="0" borderId="0" xfId="1" applyNumberFormat="1" applyFont="1"/>
    <xf numFmtId="164" fontId="2" fillId="0" borderId="0" xfId="0" applyNumberFormat="1" applyFont="1"/>
    <xf numFmtId="0" fontId="2" fillId="0" borderId="0" xfId="0" applyFont="1"/>
    <xf numFmtId="164" fontId="2" fillId="0" borderId="0" xfId="1" applyNumberFormat="1" applyFont="1"/>
    <xf numFmtId="0" fontId="0" fillId="0" borderId="0" xfId="0" applyFill="1"/>
    <xf numFmtId="164" fontId="0" fillId="0" borderId="0" xfId="0" applyNumberFormat="1"/>
    <xf numFmtId="166" fontId="0" fillId="0" borderId="0" xfId="0" applyNumberFormat="1"/>
    <xf numFmtId="44" fontId="0" fillId="0" borderId="0" xfId="0" applyNumberFormat="1"/>
    <xf numFmtId="0" fontId="4" fillId="5" borderId="7" xfId="0" applyFont="1" applyFill="1" applyBorder="1"/>
    <xf numFmtId="0" fontId="4" fillId="5" borderId="11" xfId="0" applyFont="1" applyFill="1" applyBorder="1"/>
    <xf numFmtId="0" fontId="4" fillId="5" borderId="8" xfId="0" applyFont="1" applyFill="1" applyBorder="1"/>
    <xf numFmtId="0" fontId="4" fillId="0" borderId="3" xfId="0" applyFont="1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6" fillId="0" borderId="3" xfId="0" applyFont="1" applyBorder="1"/>
    <xf numFmtId="0" fontId="7" fillId="0" borderId="0" xfId="0" applyFont="1" applyBorder="1"/>
    <xf numFmtId="0" fontId="7" fillId="0" borderId="4" xfId="0" applyFont="1" applyBorder="1"/>
    <xf numFmtId="0" fontId="7" fillId="2" borderId="3" xfId="0" applyFont="1" applyFill="1" applyBorder="1"/>
    <xf numFmtId="165" fontId="7" fillId="2" borderId="0" xfId="2" applyNumberFormat="1" applyFont="1" applyFill="1" applyBorder="1"/>
    <xf numFmtId="165" fontId="7" fillId="2" borderId="4" xfId="2" applyNumberFormat="1" applyFont="1" applyFill="1" applyBorder="1"/>
    <xf numFmtId="0" fontId="7" fillId="0" borderId="3" xfId="0" applyFont="1" applyBorder="1"/>
    <xf numFmtId="165" fontId="7" fillId="0" borderId="0" xfId="2" applyNumberFormat="1" applyFont="1" applyBorder="1"/>
    <xf numFmtId="165" fontId="7" fillId="0" borderId="4" xfId="2" applyNumberFormat="1" applyFont="1" applyBorder="1"/>
    <xf numFmtId="0" fontId="7" fillId="2" borderId="12" xfId="0" applyFont="1" applyFill="1" applyBorder="1"/>
    <xf numFmtId="165" fontId="7" fillId="2" borderId="9" xfId="2" applyNumberFormat="1" applyFont="1" applyFill="1" applyBorder="1"/>
    <xf numFmtId="165" fontId="7" fillId="2" borderId="13" xfId="2" applyNumberFormat="1" applyFont="1" applyFill="1" applyBorder="1"/>
    <xf numFmtId="0" fontId="4" fillId="0" borderId="3" xfId="0" applyFont="1" applyBorder="1"/>
    <xf numFmtId="164" fontId="4" fillId="0" borderId="0" xfId="1" applyNumberFormat="1" applyFont="1" applyBorder="1"/>
    <xf numFmtId="164" fontId="4" fillId="0" borderId="4" xfId="1" applyNumberFormat="1" applyFont="1" applyBorder="1"/>
    <xf numFmtId="164" fontId="7" fillId="0" borderId="0" xfId="1" applyNumberFormat="1" applyFont="1" applyBorder="1"/>
    <xf numFmtId="165" fontId="7" fillId="2" borderId="3" xfId="2" applyNumberFormat="1" applyFont="1" applyFill="1" applyBorder="1"/>
    <xf numFmtId="165" fontId="7" fillId="2" borderId="12" xfId="2" applyNumberFormat="1" applyFont="1" applyFill="1" applyBorder="1"/>
    <xf numFmtId="0" fontId="4" fillId="0" borderId="5" xfId="0" applyFont="1" applyBorder="1"/>
    <xf numFmtId="164" fontId="4" fillId="0" borderId="10" xfId="0" applyNumberFormat="1" applyFont="1" applyBorder="1"/>
    <xf numFmtId="164" fontId="4" fillId="0" borderId="6" xfId="0" applyNumberFormat="1" applyFont="1" applyBorder="1"/>
    <xf numFmtId="0" fontId="7" fillId="0" borderId="14" xfId="0" applyFont="1" applyBorder="1"/>
    <xf numFmtId="0" fontId="4" fillId="3" borderId="7" xfId="0" applyFont="1" applyFill="1" applyBorder="1"/>
    <xf numFmtId="0" fontId="4" fillId="3" borderId="11" xfId="0" applyFont="1" applyFill="1" applyBorder="1"/>
    <xf numFmtId="0" fontId="4" fillId="3" borderId="8" xfId="0" applyFont="1" applyFill="1" applyBorder="1"/>
    <xf numFmtId="0" fontId="7" fillId="0" borderId="0" xfId="0" applyFont="1"/>
    <xf numFmtId="0" fontId="7" fillId="0" borderId="2" xfId="0" applyFont="1" applyBorder="1"/>
    <xf numFmtId="0" fontId="7" fillId="0" borderId="1" xfId="0" applyFont="1" applyFill="1" applyBorder="1"/>
    <xf numFmtId="165" fontId="7" fillId="2" borderId="2" xfId="2" applyNumberFormat="1" applyFont="1" applyFill="1" applyBorder="1"/>
    <xf numFmtId="9" fontId="7" fillId="0" borderId="0" xfId="0" applyNumberFormat="1" applyFont="1" applyBorder="1"/>
    <xf numFmtId="44" fontId="7" fillId="2" borderId="0" xfId="1" applyFont="1" applyFill="1" applyBorder="1"/>
    <xf numFmtId="44" fontId="7" fillId="0" borderId="4" xfId="1" applyFont="1" applyBorder="1"/>
    <xf numFmtId="0" fontId="7" fillId="0" borderId="3" xfId="0" applyFont="1" applyFill="1" applyBorder="1"/>
    <xf numFmtId="44" fontId="7" fillId="0" borderId="4" xfId="1" applyFont="1" applyFill="1" applyBorder="1"/>
    <xf numFmtId="0" fontId="7" fillId="0" borderId="5" xfId="0" applyFont="1" applyBorder="1"/>
    <xf numFmtId="0" fontId="7" fillId="0" borderId="10" xfId="0" applyFont="1" applyBorder="1"/>
    <xf numFmtId="44" fontId="7" fillId="2" borderId="6" xfId="1" applyFont="1" applyFill="1" applyBorder="1"/>
    <xf numFmtId="0" fontId="10" fillId="0" borderId="5" xfId="0" applyFont="1" applyFill="1" applyBorder="1"/>
    <xf numFmtId="0" fontId="7" fillId="0" borderId="5" xfId="0" applyFont="1" applyFill="1" applyBorder="1"/>
    <xf numFmtId="0" fontId="7" fillId="0" borderId="6" xfId="0" applyFont="1" applyBorder="1"/>
    <xf numFmtId="0" fontId="4" fillId="5" borderId="1" xfId="0" applyFont="1" applyFill="1" applyBorder="1"/>
    <xf numFmtId="0" fontId="4" fillId="5" borderId="14" xfId="0" applyFont="1" applyFill="1" applyBorder="1"/>
    <xf numFmtId="0" fontId="4" fillId="5" borderId="2" xfId="0" applyFont="1" applyFill="1" applyBorder="1"/>
    <xf numFmtId="0" fontId="7" fillId="2" borderId="0" xfId="0" applyFont="1" applyFill="1" applyBorder="1"/>
    <xf numFmtId="9" fontId="7" fillId="2" borderId="0" xfId="3" applyFont="1" applyFill="1" applyBorder="1"/>
    <xf numFmtId="9" fontId="7" fillId="2" borderId="4" xfId="3" applyFont="1" applyFill="1" applyBorder="1"/>
    <xf numFmtId="43" fontId="7" fillId="2" borderId="0" xfId="2" applyFont="1" applyFill="1" applyBorder="1"/>
    <xf numFmtId="43" fontId="7" fillId="2" borderId="4" xfId="2" applyFont="1" applyFill="1" applyBorder="1"/>
    <xf numFmtId="0" fontId="4" fillId="0" borderId="0" xfId="0" applyFont="1" applyBorder="1"/>
    <xf numFmtId="164" fontId="7" fillId="0" borderId="4" xfId="1" applyNumberFormat="1" applyFont="1" applyBorder="1"/>
    <xf numFmtId="43" fontId="7" fillId="2" borderId="0" xfId="2" applyNumberFormat="1" applyFont="1" applyFill="1" applyBorder="1"/>
    <xf numFmtId="43" fontId="7" fillId="2" borderId="4" xfId="2" applyNumberFormat="1" applyFont="1" applyFill="1" applyBorder="1"/>
    <xf numFmtId="165" fontId="4" fillId="0" borderId="0" xfId="2" applyNumberFormat="1" applyFont="1" applyBorder="1"/>
    <xf numFmtId="165" fontId="4" fillId="0" borderId="4" xfId="2" applyNumberFormat="1" applyFont="1" applyBorder="1"/>
    <xf numFmtId="0" fontId="10" fillId="2" borderId="3" xfId="0" applyFont="1" applyFill="1" applyBorder="1"/>
    <xf numFmtId="0" fontId="10" fillId="2" borderId="0" xfId="0" applyFont="1" applyFill="1" applyBorder="1"/>
    <xf numFmtId="43" fontId="10" fillId="2" borderId="0" xfId="2" applyNumberFormat="1" applyFont="1" applyFill="1" applyBorder="1"/>
    <xf numFmtId="43" fontId="10" fillId="2" borderId="4" xfId="2" applyNumberFormat="1" applyFont="1" applyFill="1" applyBorder="1"/>
    <xf numFmtId="0" fontId="4" fillId="0" borderId="12" xfId="0" applyFont="1" applyBorder="1"/>
    <xf numFmtId="0" fontId="4" fillId="0" borderId="9" xfId="0" applyFont="1" applyBorder="1"/>
    <xf numFmtId="165" fontId="4" fillId="0" borderId="9" xfId="2" applyNumberFormat="1" applyFont="1" applyBorder="1"/>
    <xf numFmtId="165" fontId="4" fillId="0" borderId="13" xfId="2" applyNumberFormat="1" applyFont="1" applyBorder="1"/>
    <xf numFmtId="164" fontId="4" fillId="0" borderId="0" xfId="0" applyNumberFormat="1" applyFont="1" applyBorder="1"/>
    <xf numFmtId="164" fontId="4" fillId="0" borderId="0" xfId="1" applyNumberFormat="1" applyFont="1" applyFill="1" applyBorder="1"/>
    <xf numFmtId="164" fontId="4" fillId="0" borderId="4" xfId="1" applyNumberFormat="1" applyFont="1" applyFill="1" applyBorder="1"/>
    <xf numFmtId="164" fontId="7" fillId="0" borderId="0" xfId="1" applyNumberFormat="1" applyFont="1" applyFill="1" applyBorder="1"/>
    <xf numFmtId="165" fontId="7" fillId="0" borderId="0" xfId="2" applyNumberFormat="1" applyFont="1" applyFill="1" applyBorder="1"/>
    <xf numFmtId="0" fontId="11" fillId="0" borderId="3" xfId="0" applyFont="1" applyBorder="1"/>
    <xf numFmtId="0" fontId="11" fillId="0" borderId="0" xfId="0" applyFont="1" applyBorder="1"/>
    <xf numFmtId="165" fontId="11" fillId="0" borderId="0" xfId="2" applyNumberFormat="1" applyFont="1" applyBorder="1"/>
    <xf numFmtId="165" fontId="11" fillId="0" borderId="4" xfId="2" applyNumberFormat="1" applyFont="1" applyBorder="1"/>
    <xf numFmtId="0" fontId="7" fillId="0" borderId="12" xfId="0" applyFont="1" applyBorder="1"/>
    <xf numFmtId="0" fontId="7" fillId="0" borderId="9" xfId="0" applyFont="1" applyBorder="1"/>
    <xf numFmtId="165" fontId="7" fillId="0" borderId="9" xfId="2" applyNumberFormat="1" applyFont="1" applyBorder="1"/>
    <xf numFmtId="165" fontId="7" fillId="0" borderId="13" xfId="2" applyNumberFormat="1" applyFont="1" applyBorder="1"/>
    <xf numFmtId="0" fontId="4" fillId="4" borderId="3" xfId="0" applyFont="1" applyFill="1" applyBorder="1"/>
    <xf numFmtId="0" fontId="4" fillId="4" borderId="0" xfId="0" applyFont="1" applyFill="1" applyBorder="1"/>
    <xf numFmtId="164" fontId="4" fillId="4" borderId="0" xfId="1" applyNumberFormat="1" applyFont="1" applyFill="1" applyBorder="1"/>
    <xf numFmtId="164" fontId="4" fillId="4" borderId="4" xfId="1" applyNumberFormat="1" applyFont="1" applyFill="1" applyBorder="1"/>
    <xf numFmtId="9" fontId="4" fillId="4" borderId="0" xfId="3" applyFont="1" applyFill="1" applyBorder="1"/>
    <xf numFmtId="9" fontId="4" fillId="4" borderId="4" xfId="3" applyFont="1" applyFill="1" applyBorder="1"/>
    <xf numFmtId="9" fontId="4" fillId="0" borderId="0" xfId="3" applyFont="1" applyFill="1" applyBorder="1"/>
    <xf numFmtId="9" fontId="4" fillId="0" borderId="4" xfId="3" applyFont="1" applyFill="1" applyBorder="1"/>
    <xf numFmtId="0" fontId="4" fillId="6" borderId="3" xfId="0" applyFont="1" applyFill="1" applyBorder="1"/>
    <xf numFmtId="0" fontId="4" fillId="6" borderId="0" xfId="0" applyFont="1" applyFill="1" applyBorder="1"/>
    <xf numFmtId="164" fontId="7" fillId="6" borderId="0" xfId="1" applyNumberFormat="1" applyFont="1" applyFill="1" applyBorder="1"/>
    <xf numFmtId="164" fontId="7" fillId="6" borderId="0" xfId="3" applyNumberFormat="1" applyFont="1" applyFill="1" applyBorder="1"/>
    <xf numFmtId="164" fontId="7" fillId="6" borderId="4" xfId="1" applyNumberFormat="1" applyFont="1" applyFill="1" applyBorder="1"/>
    <xf numFmtId="0" fontId="4" fillId="6" borderId="5" xfId="0" applyFont="1" applyFill="1" applyBorder="1"/>
    <xf numFmtId="0" fontId="7" fillId="6" borderId="10" xfId="0" applyFont="1" applyFill="1" applyBorder="1"/>
    <xf numFmtId="164" fontId="4" fillId="6" borderId="10" xfId="1" applyNumberFormat="1" applyFont="1" applyFill="1" applyBorder="1"/>
    <xf numFmtId="164" fontId="4" fillId="6" borderId="6" xfId="1" applyNumberFormat="1" applyFont="1" applyFill="1" applyBorder="1"/>
    <xf numFmtId="164" fontId="7" fillId="0" borderId="4" xfId="1" applyNumberFormat="1" applyFont="1" applyFill="1" applyBorder="1"/>
    <xf numFmtId="164" fontId="4" fillId="0" borderId="10" xfId="1" applyNumberFormat="1" applyFont="1" applyFill="1" applyBorder="1"/>
    <xf numFmtId="164" fontId="4" fillId="0" borderId="6" xfId="1" applyNumberFormat="1" applyFont="1" applyFill="1" applyBorder="1"/>
    <xf numFmtId="43" fontId="10" fillId="2" borderId="6" xfId="2" applyFont="1" applyFill="1" applyBorder="1"/>
    <xf numFmtId="165" fontId="7" fillId="2" borderId="6" xfId="2" applyNumberFormat="1" applyFont="1" applyFill="1" applyBorder="1"/>
    <xf numFmtId="43" fontId="10" fillId="2" borderId="6" xfId="2" applyNumberFormat="1" applyFont="1" applyFill="1" applyBorder="1"/>
    <xf numFmtId="0" fontId="7" fillId="7" borderId="1" xfId="0" applyFont="1" applyFill="1" applyBorder="1"/>
    <xf numFmtId="165" fontId="7" fillId="7" borderId="2" xfId="2" applyNumberFormat="1" applyFont="1" applyFill="1" applyBorder="1"/>
    <xf numFmtId="0" fontId="7" fillId="7" borderId="5" xfId="0" applyFont="1" applyFill="1" applyBorder="1"/>
    <xf numFmtId="165" fontId="7" fillId="7" borderId="6" xfId="2" applyNumberFormat="1" applyFont="1" applyFill="1" applyBorder="1"/>
    <xf numFmtId="164" fontId="4" fillId="0" borderId="0" xfId="0" applyNumberFormat="1" applyFont="1"/>
    <xf numFmtId="164" fontId="7" fillId="0" borderId="0" xfId="1" applyNumberFormat="1" applyFont="1"/>
    <xf numFmtId="165" fontId="7" fillId="7" borderId="0" xfId="2" applyNumberFormat="1" applyFont="1" applyFill="1" applyBorder="1"/>
    <xf numFmtId="164" fontId="7" fillId="7" borderId="0" xfId="1" applyNumberFormat="1" applyFont="1" applyFill="1" applyBorder="1"/>
    <xf numFmtId="0" fontId="8" fillId="5" borderId="7" xfId="0" applyFont="1" applyFill="1" applyBorder="1" applyAlignment="1">
      <alignment horizontal="center" vertical="center"/>
    </xf>
    <xf numFmtId="0" fontId="8" fillId="5" borderId="11" xfId="0" applyFont="1" applyFill="1" applyBorder="1" applyAlignment="1">
      <alignment horizontal="center" vertical="center"/>
    </xf>
    <xf numFmtId="0" fontId="8" fillId="5" borderId="8" xfId="0" applyFont="1" applyFill="1" applyBorder="1" applyAlignment="1">
      <alignment horizontal="center" vertical="center"/>
    </xf>
    <xf numFmtId="0" fontId="9" fillId="5" borderId="7" xfId="0" applyFont="1" applyFill="1" applyBorder="1" applyAlignment="1">
      <alignment horizontal="center"/>
    </xf>
    <xf numFmtId="0" fontId="9" fillId="5" borderId="8" xfId="0" applyFont="1" applyFill="1" applyBorder="1" applyAlignment="1">
      <alignment horizontal="center"/>
    </xf>
    <xf numFmtId="0" fontId="5" fillId="5" borderId="7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</cellXfs>
  <cellStyles count="4">
    <cellStyle name="Comma" xfId="2" builtinId="3"/>
    <cellStyle name="Currency" xfId="1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7C4F2-A8B4-4039-97FF-3E4FC5399DFD}">
  <dimension ref="A1:Q53"/>
  <sheetViews>
    <sheetView tabSelected="1" zoomScale="90" zoomScaleNormal="90" workbookViewId="0">
      <selection activeCell="Q39" sqref="Q39"/>
    </sheetView>
  </sheetViews>
  <sheetFormatPr defaultRowHeight="14.5" x14ac:dyDescent="0.35"/>
  <cols>
    <col min="1" max="1" width="2.81640625" customWidth="1"/>
    <col min="2" max="2" width="23.36328125" customWidth="1"/>
    <col min="3" max="3" width="10.6328125" customWidth="1"/>
    <col min="4" max="14" width="12.6328125" customWidth="1"/>
    <col min="15" max="15" width="12.7265625" customWidth="1"/>
    <col min="16" max="16" width="9.81640625" bestFit="1" customWidth="1"/>
    <col min="17" max="17" width="15.6328125" customWidth="1"/>
  </cols>
  <sheetData>
    <row r="1" spans="2:17" ht="15" thickBot="1" x14ac:dyDescent="0.4"/>
    <row r="2" spans="2:17" ht="40.9" customHeight="1" thickBot="1" x14ac:dyDescent="0.4">
      <c r="B2" s="121" t="s">
        <v>96</v>
      </c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3"/>
      <c r="O2" s="40"/>
    </row>
    <row r="3" spans="2:17" ht="15" thickBot="1" x14ac:dyDescent="0.4">
      <c r="B3" s="124" t="s">
        <v>30</v>
      </c>
      <c r="C3" s="125"/>
      <c r="D3" s="36"/>
      <c r="E3" s="37" t="s">
        <v>94</v>
      </c>
      <c r="F3" s="38" t="s">
        <v>52</v>
      </c>
      <c r="G3" s="38" t="s">
        <v>53</v>
      </c>
      <c r="H3" s="39" t="s">
        <v>57</v>
      </c>
      <c r="I3" s="40"/>
      <c r="J3" s="36"/>
      <c r="K3" s="36"/>
      <c r="L3" s="36"/>
      <c r="M3" s="36"/>
      <c r="N3" s="41"/>
      <c r="O3" s="40"/>
    </row>
    <row r="4" spans="2:17" x14ac:dyDescent="0.35">
      <c r="B4" s="42" t="s">
        <v>59</v>
      </c>
      <c r="C4" s="43">
        <v>1500</v>
      </c>
      <c r="D4" s="16"/>
      <c r="E4" s="21" t="s">
        <v>50</v>
      </c>
      <c r="F4" s="44">
        <v>0.4</v>
      </c>
      <c r="G4" s="45">
        <v>112</v>
      </c>
      <c r="H4" s="46">
        <f>G4*F4</f>
        <v>44.800000000000004</v>
      </c>
      <c r="I4" s="40"/>
      <c r="J4" s="16"/>
      <c r="K4" s="16"/>
      <c r="L4" s="16"/>
      <c r="M4" s="16"/>
      <c r="N4" s="17"/>
      <c r="O4" s="40"/>
    </row>
    <row r="5" spans="2:17" x14ac:dyDescent="0.35">
      <c r="B5" s="47" t="s">
        <v>87</v>
      </c>
      <c r="C5" s="62">
        <f>H6</f>
        <v>92.800000000000011</v>
      </c>
      <c r="D5" s="16"/>
      <c r="E5" s="21" t="s">
        <v>86</v>
      </c>
      <c r="F5" s="44">
        <v>0.6</v>
      </c>
      <c r="G5" s="45">
        <v>80</v>
      </c>
      <c r="H5" s="48">
        <f>F5*G5</f>
        <v>48</v>
      </c>
      <c r="I5" s="40"/>
      <c r="J5" s="16"/>
      <c r="K5" s="16"/>
      <c r="L5" s="16"/>
      <c r="M5" s="16"/>
      <c r="N5" s="17"/>
      <c r="O5" s="40"/>
    </row>
    <row r="6" spans="2:17" ht="15" thickBot="1" x14ac:dyDescent="0.4">
      <c r="B6" s="47" t="s">
        <v>93</v>
      </c>
      <c r="C6" s="62">
        <v>112</v>
      </c>
      <c r="D6" s="16"/>
      <c r="E6" s="49" t="s">
        <v>56</v>
      </c>
      <c r="F6" s="50"/>
      <c r="G6" s="50" t="s">
        <v>14</v>
      </c>
      <c r="H6" s="51">
        <f>SUM(H4:H5)</f>
        <v>92.800000000000011</v>
      </c>
      <c r="I6" s="16"/>
      <c r="J6" s="16"/>
      <c r="K6" s="16"/>
      <c r="L6" s="16"/>
      <c r="M6" s="16"/>
      <c r="N6" s="17"/>
      <c r="O6" s="40"/>
      <c r="Q6" s="8" t="s">
        <v>14</v>
      </c>
    </row>
    <row r="7" spans="2:17" ht="15" thickBot="1" x14ac:dyDescent="0.4">
      <c r="B7" s="52" t="s">
        <v>51</v>
      </c>
      <c r="C7" s="110">
        <v>80</v>
      </c>
      <c r="D7" s="16"/>
      <c r="E7" s="16"/>
      <c r="F7" s="16"/>
      <c r="G7" s="16"/>
      <c r="H7" s="16"/>
      <c r="I7" s="16"/>
      <c r="J7" s="16"/>
      <c r="K7" s="16"/>
      <c r="L7" s="16"/>
      <c r="M7" s="16"/>
      <c r="N7" s="17"/>
      <c r="O7" s="40"/>
    </row>
    <row r="8" spans="2:17" x14ac:dyDescent="0.35">
      <c r="B8" s="47" t="s">
        <v>104</v>
      </c>
      <c r="C8" s="20">
        <v>75000</v>
      </c>
      <c r="D8" s="16"/>
      <c r="E8" s="113" t="s">
        <v>102</v>
      </c>
      <c r="F8" s="114">
        <f>C8*2.5</f>
        <v>187500</v>
      </c>
      <c r="G8" s="16"/>
      <c r="H8" s="16"/>
      <c r="I8" s="16"/>
      <c r="J8" s="16"/>
      <c r="K8" s="16"/>
      <c r="L8" s="16"/>
      <c r="M8" s="16"/>
      <c r="N8" s="17"/>
      <c r="O8" s="40"/>
      <c r="P8" s="7"/>
    </row>
    <row r="9" spans="2:17" ht="15" thickBot="1" x14ac:dyDescent="0.4">
      <c r="B9" s="47" t="s">
        <v>85</v>
      </c>
      <c r="C9" s="20">
        <v>12000</v>
      </c>
      <c r="D9" s="16"/>
      <c r="E9" s="115" t="s">
        <v>103</v>
      </c>
      <c r="F9" s="116">
        <f>F34+G34+F38+G38</f>
        <v>129500</v>
      </c>
      <c r="G9" s="16"/>
      <c r="H9" s="16"/>
      <c r="I9" s="16"/>
      <c r="J9" s="16"/>
      <c r="K9" s="16"/>
      <c r="L9" s="16"/>
      <c r="M9" s="16"/>
      <c r="N9" s="17"/>
      <c r="O9" s="40"/>
    </row>
    <row r="10" spans="2:17" x14ac:dyDescent="0.35">
      <c r="B10" s="47" t="s">
        <v>91</v>
      </c>
      <c r="C10" s="20">
        <v>30000</v>
      </c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7"/>
      <c r="O10" s="40"/>
    </row>
    <row r="11" spans="2:17" x14ac:dyDescent="0.35">
      <c r="B11" s="47" t="s">
        <v>97</v>
      </c>
      <c r="C11" s="20">
        <v>140000</v>
      </c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7"/>
      <c r="O11" s="40"/>
    </row>
    <row r="12" spans="2:17" ht="15" thickBot="1" x14ac:dyDescent="0.4">
      <c r="B12" s="53" t="s">
        <v>29</v>
      </c>
      <c r="C12" s="111">
        <v>25000</v>
      </c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4"/>
      <c r="O12" s="40"/>
    </row>
    <row r="13" spans="2:17" ht="15" thickBot="1" x14ac:dyDescent="0.4"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</row>
    <row r="14" spans="2:17" x14ac:dyDescent="0.35">
      <c r="B14" s="55" t="s">
        <v>1</v>
      </c>
      <c r="C14" s="56"/>
      <c r="D14" s="56" t="s">
        <v>54</v>
      </c>
      <c r="E14" s="56" t="s">
        <v>2</v>
      </c>
      <c r="F14" s="56" t="s">
        <v>3</v>
      </c>
      <c r="G14" s="56" t="s">
        <v>4</v>
      </c>
      <c r="H14" s="56" t="s">
        <v>5</v>
      </c>
      <c r="I14" s="56" t="s">
        <v>6</v>
      </c>
      <c r="J14" s="56" t="s">
        <v>7</v>
      </c>
      <c r="K14" s="56" t="s">
        <v>8</v>
      </c>
      <c r="L14" s="56" t="s">
        <v>9</v>
      </c>
      <c r="M14" s="56" t="s">
        <v>10</v>
      </c>
      <c r="N14" s="57" t="s">
        <v>11</v>
      </c>
      <c r="O14" s="40"/>
    </row>
    <row r="15" spans="2:17" x14ac:dyDescent="0.35">
      <c r="B15" s="15" t="s">
        <v>27</v>
      </c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7"/>
      <c r="O15" s="40"/>
    </row>
    <row r="16" spans="2:17" x14ac:dyDescent="0.35">
      <c r="B16" s="21" t="str">
        <f>B4</f>
        <v>Average Monthly Visits</v>
      </c>
      <c r="C16" s="16"/>
      <c r="D16" s="16"/>
      <c r="E16" s="22">
        <f>$C$4</f>
        <v>1500</v>
      </c>
      <c r="F16" s="22">
        <f t="shared" ref="F16:N16" si="0">$C$4</f>
        <v>1500</v>
      </c>
      <c r="G16" s="22">
        <f t="shared" si="0"/>
        <v>1500</v>
      </c>
      <c r="H16" s="22">
        <f t="shared" si="0"/>
        <v>1500</v>
      </c>
      <c r="I16" s="22">
        <f t="shared" si="0"/>
        <v>1500</v>
      </c>
      <c r="J16" s="22">
        <f t="shared" si="0"/>
        <v>1500</v>
      </c>
      <c r="K16" s="22">
        <f t="shared" si="0"/>
        <v>1500</v>
      </c>
      <c r="L16" s="22">
        <f t="shared" si="0"/>
        <v>1500</v>
      </c>
      <c r="M16" s="22">
        <f t="shared" si="0"/>
        <v>1500</v>
      </c>
      <c r="N16" s="23">
        <f t="shared" si="0"/>
        <v>1500</v>
      </c>
      <c r="O16" s="40"/>
    </row>
    <row r="17" spans="2:15" x14ac:dyDescent="0.35">
      <c r="B17" s="18" t="s">
        <v>16</v>
      </c>
      <c r="C17" s="58"/>
      <c r="D17" s="58"/>
      <c r="E17" s="59">
        <v>0.75</v>
      </c>
      <c r="F17" s="59">
        <v>0.4</v>
      </c>
      <c r="G17" s="59">
        <v>0.4</v>
      </c>
      <c r="H17" s="59">
        <v>0.5</v>
      </c>
      <c r="I17" s="59">
        <v>0.6</v>
      </c>
      <c r="J17" s="59">
        <v>0.7</v>
      </c>
      <c r="K17" s="59">
        <v>0.8</v>
      </c>
      <c r="L17" s="59">
        <v>0.9</v>
      </c>
      <c r="M17" s="59">
        <v>0.95</v>
      </c>
      <c r="N17" s="60">
        <v>0.95</v>
      </c>
      <c r="O17" s="40"/>
    </row>
    <row r="18" spans="2:15" x14ac:dyDescent="0.35">
      <c r="B18" s="21" t="s">
        <v>15</v>
      </c>
      <c r="C18" s="16"/>
      <c r="D18" s="16"/>
      <c r="E18" s="22">
        <f>E16*E17</f>
        <v>1125</v>
      </c>
      <c r="F18" s="22">
        <f t="shared" ref="F18:N18" si="1">F16*F17</f>
        <v>600</v>
      </c>
      <c r="G18" s="22">
        <f t="shared" si="1"/>
        <v>600</v>
      </c>
      <c r="H18" s="22">
        <f t="shared" si="1"/>
        <v>750</v>
      </c>
      <c r="I18" s="22">
        <f t="shared" si="1"/>
        <v>900</v>
      </c>
      <c r="J18" s="22">
        <f t="shared" si="1"/>
        <v>1050</v>
      </c>
      <c r="K18" s="22">
        <f t="shared" si="1"/>
        <v>1200</v>
      </c>
      <c r="L18" s="22">
        <f t="shared" si="1"/>
        <v>1350</v>
      </c>
      <c r="M18" s="22">
        <f t="shared" si="1"/>
        <v>1425</v>
      </c>
      <c r="N18" s="23">
        <f t="shared" si="1"/>
        <v>1425</v>
      </c>
      <c r="O18" s="40"/>
    </row>
    <row r="19" spans="2:15" x14ac:dyDescent="0.35">
      <c r="B19" s="18" t="s">
        <v>12</v>
      </c>
      <c r="C19" s="58"/>
      <c r="D19" s="58"/>
      <c r="E19" s="61">
        <f>$C$5</f>
        <v>92.800000000000011</v>
      </c>
      <c r="F19" s="61">
        <v>80</v>
      </c>
      <c r="G19" s="61">
        <v>80</v>
      </c>
      <c r="H19" s="61">
        <v>80</v>
      </c>
      <c r="I19" s="61">
        <v>80</v>
      </c>
      <c r="J19" s="61">
        <f t="shared" ref="J19:N19" si="2">$C$5</f>
        <v>92.800000000000011</v>
      </c>
      <c r="K19" s="61">
        <f t="shared" si="2"/>
        <v>92.800000000000011</v>
      </c>
      <c r="L19" s="61">
        <f t="shared" si="2"/>
        <v>92.800000000000011</v>
      </c>
      <c r="M19" s="61">
        <f t="shared" si="2"/>
        <v>92.800000000000011</v>
      </c>
      <c r="N19" s="62">
        <f t="shared" si="2"/>
        <v>92.800000000000011</v>
      </c>
      <c r="O19" s="40"/>
    </row>
    <row r="20" spans="2:15" x14ac:dyDescent="0.35">
      <c r="B20" s="27" t="s">
        <v>101</v>
      </c>
      <c r="C20" s="63"/>
      <c r="D20" s="78">
        <f>C11</f>
        <v>140000</v>
      </c>
      <c r="E20" s="28">
        <f>E18*E19</f>
        <v>104400.00000000001</v>
      </c>
      <c r="F20" s="28">
        <f t="shared" ref="F20:N20" si="3">F18*F19</f>
        <v>48000</v>
      </c>
      <c r="G20" s="28">
        <f t="shared" si="3"/>
        <v>48000</v>
      </c>
      <c r="H20" s="28">
        <f t="shared" si="3"/>
        <v>60000</v>
      </c>
      <c r="I20" s="28">
        <f t="shared" si="3"/>
        <v>72000</v>
      </c>
      <c r="J20" s="28">
        <f t="shared" si="3"/>
        <v>97440.000000000015</v>
      </c>
      <c r="K20" s="28">
        <f t="shared" si="3"/>
        <v>111360.00000000001</v>
      </c>
      <c r="L20" s="28">
        <f t="shared" si="3"/>
        <v>125280.00000000001</v>
      </c>
      <c r="M20" s="28">
        <f t="shared" si="3"/>
        <v>132240.00000000003</v>
      </c>
      <c r="N20" s="29">
        <f t="shared" si="3"/>
        <v>132240.00000000003</v>
      </c>
      <c r="O20" s="40"/>
    </row>
    <row r="21" spans="2:15" x14ac:dyDescent="0.35">
      <c r="B21" s="21"/>
      <c r="C21" s="16"/>
      <c r="D21" s="16"/>
      <c r="E21" s="30"/>
      <c r="F21" s="30"/>
      <c r="G21" s="30"/>
      <c r="H21" s="30"/>
      <c r="I21" s="30"/>
      <c r="J21" s="30"/>
      <c r="K21" s="30"/>
      <c r="L21" s="30"/>
      <c r="M21" s="30"/>
      <c r="N21" s="64"/>
      <c r="O21" s="40"/>
    </row>
    <row r="22" spans="2:15" x14ac:dyDescent="0.35">
      <c r="B22" s="18" t="s">
        <v>49</v>
      </c>
      <c r="C22" s="58"/>
      <c r="D22" s="58"/>
      <c r="E22" s="19">
        <v>0</v>
      </c>
      <c r="F22" s="19">
        <v>0</v>
      </c>
      <c r="G22" s="19">
        <v>100</v>
      </c>
      <c r="H22" s="19">
        <v>200</v>
      </c>
      <c r="I22" s="19">
        <v>200</v>
      </c>
      <c r="J22" s="19">
        <v>150</v>
      </c>
      <c r="K22" s="19">
        <v>75</v>
      </c>
      <c r="L22" s="19">
        <v>0</v>
      </c>
      <c r="M22" s="19">
        <v>0</v>
      </c>
      <c r="N22" s="20">
        <v>0</v>
      </c>
      <c r="O22" s="40"/>
    </row>
    <row r="23" spans="2:15" x14ac:dyDescent="0.35">
      <c r="B23" s="18" t="s">
        <v>17</v>
      </c>
      <c r="C23" s="58"/>
      <c r="D23" s="58"/>
      <c r="E23" s="65">
        <f>$C$6</f>
        <v>112</v>
      </c>
      <c r="F23" s="65">
        <f t="shared" ref="F23:N23" si="4">$C$6</f>
        <v>112</v>
      </c>
      <c r="G23" s="65">
        <f t="shared" si="4"/>
        <v>112</v>
      </c>
      <c r="H23" s="65">
        <f t="shared" si="4"/>
        <v>112</v>
      </c>
      <c r="I23" s="65">
        <f t="shared" si="4"/>
        <v>112</v>
      </c>
      <c r="J23" s="65">
        <f t="shared" si="4"/>
        <v>112</v>
      </c>
      <c r="K23" s="65">
        <f t="shared" si="4"/>
        <v>112</v>
      </c>
      <c r="L23" s="65">
        <f t="shared" si="4"/>
        <v>112</v>
      </c>
      <c r="M23" s="65">
        <f t="shared" si="4"/>
        <v>112</v>
      </c>
      <c r="N23" s="66">
        <f t="shared" si="4"/>
        <v>112</v>
      </c>
      <c r="O23" s="40"/>
    </row>
    <row r="24" spans="2:15" x14ac:dyDescent="0.35">
      <c r="B24" s="27" t="s">
        <v>18</v>
      </c>
      <c r="C24" s="63"/>
      <c r="D24" s="63"/>
      <c r="E24" s="67">
        <f>E22*E23</f>
        <v>0</v>
      </c>
      <c r="F24" s="67">
        <f t="shared" ref="F24:N24" si="5">F22*F23</f>
        <v>0</v>
      </c>
      <c r="G24" s="67">
        <f t="shared" si="5"/>
        <v>11200</v>
      </c>
      <c r="H24" s="67">
        <f t="shared" si="5"/>
        <v>22400</v>
      </c>
      <c r="I24" s="67">
        <f t="shared" si="5"/>
        <v>22400</v>
      </c>
      <c r="J24" s="67">
        <f t="shared" si="5"/>
        <v>16800</v>
      </c>
      <c r="K24" s="67">
        <f t="shared" si="5"/>
        <v>8400</v>
      </c>
      <c r="L24" s="67">
        <f t="shared" si="5"/>
        <v>0</v>
      </c>
      <c r="M24" s="67">
        <f t="shared" si="5"/>
        <v>0</v>
      </c>
      <c r="N24" s="68">
        <f t="shared" si="5"/>
        <v>0</v>
      </c>
      <c r="O24" s="40"/>
    </row>
    <row r="25" spans="2:15" x14ac:dyDescent="0.35">
      <c r="B25" s="21"/>
      <c r="C25" s="16"/>
      <c r="D25" s="16"/>
      <c r="E25" s="22"/>
      <c r="F25" s="22"/>
      <c r="G25" s="22"/>
      <c r="H25" s="22"/>
      <c r="I25" s="22"/>
      <c r="J25" s="22"/>
      <c r="K25" s="22"/>
      <c r="L25" s="22"/>
      <c r="M25" s="22"/>
      <c r="N25" s="23"/>
      <c r="O25" s="40"/>
    </row>
    <row r="26" spans="2:15" x14ac:dyDescent="0.35">
      <c r="B26" s="18" t="s">
        <v>19</v>
      </c>
      <c r="C26" s="58"/>
      <c r="D26" s="58"/>
      <c r="E26" s="19">
        <v>0</v>
      </c>
      <c r="F26" s="19">
        <v>100</v>
      </c>
      <c r="G26" s="19">
        <v>200</v>
      </c>
      <c r="H26" s="19">
        <v>200</v>
      </c>
      <c r="I26" s="19">
        <v>200</v>
      </c>
      <c r="J26" s="19">
        <v>150</v>
      </c>
      <c r="K26" s="19">
        <v>75</v>
      </c>
      <c r="L26" s="19">
        <v>0</v>
      </c>
      <c r="M26" s="19">
        <v>0</v>
      </c>
      <c r="N26" s="20">
        <v>0</v>
      </c>
      <c r="O26" s="40"/>
    </row>
    <row r="27" spans="2:15" x14ac:dyDescent="0.35">
      <c r="B27" s="69" t="s">
        <v>12</v>
      </c>
      <c r="C27" s="70"/>
      <c r="D27" s="70"/>
      <c r="E27" s="71">
        <f>$C$7</f>
        <v>80</v>
      </c>
      <c r="F27" s="71">
        <v>35</v>
      </c>
      <c r="G27" s="71">
        <f t="shared" ref="G27:N27" si="6">$C$7</f>
        <v>80</v>
      </c>
      <c r="H27" s="71">
        <f t="shared" si="6"/>
        <v>80</v>
      </c>
      <c r="I27" s="71">
        <f t="shared" si="6"/>
        <v>80</v>
      </c>
      <c r="J27" s="71">
        <f t="shared" si="6"/>
        <v>80</v>
      </c>
      <c r="K27" s="71">
        <f t="shared" si="6"/>
        <v>80</v>
      </c>
      <c r="L27" s="71">
        <f t="shared" si="6"/>
        <v>80</v>
      </c>
      <c r="M27" s="71">
        <f t="shared" si="6"/>
        <v>80</v>
      </c>
      <c r="N27" s="72">
        <f t="shared" si="6"/>
        <v>80</v>
      </c>
      <c r="O27" s="40"/>
    </row>
    <row r="28" spans="2:15" ht="15" thickBot="1" x14ac:dyDescent="0.4">
      <c r="B28" s="73" t="s">
        <v>20</v>
      </c>
      <c r="C28" s="74"/>
      <c r="D28" s="74"/>
      <c r="E28" s="75">
        <f>E26*E27</f>
        <v>0</v>
      </c>
      <c r="F28" s="75">
        <f t="shared" ref="F28:N28" si="7">F26*F27</f>
        <v>3500</v>
      </c>
      <c r="G28" s="75">
        <f t="shared" si="7"/>
        <v>16000</v>
      </c>
      <c r="H28" s="75">
        <f t="shared" si="7"/>
        <v>16000</v>
      </c>
      <c r="I28" s="75">
        <f t="shared" si="7"/>
        <v>16000</v>
      </c>
      <c r="J28" s="75">
        <f t="shared" si="7"/>
        <v>12000</v>
      </c>
      <c r="K28" s="75">
        <f t="shared" si="7"/>
        <v>6000</v>
      </c>
      <c r="L28" s="75">
        <f t="shared" si="7"/>
        <v>0</v>
      </c>
      <c r="M28" s="75">
        <f t="shared" si="7"/>
        <v>0</v>
      </c>
      <c r="N28" s="76">
        <f t="shared" si="7"/>
        <v>0</v>
      </c>
      <c r="O28" s="40"/>
    </row>
    <row r="29" spans="2:15" ht="15" thickTop="1" x14ac:dyDescent="0.35">
      <c r="B29" s="27" t="s">
        <v>58</v>
      </c>
      <c r="C29" s="63"/>
      <c r="D29" s="77">
        <f>D20</f>
        <v>140000</v>
      </c>
      <c r="E29" s="78">
        <f>E20+E24+E28</f>
        <v>104400.00000000001</v>
      </c>
      <c r="F29" s="78">
        <f t="shared" ref="F29:N29" si="8">F20+F24+F28</f>
        <v>51500</v>
      </c>
      <c r="G29" s="78">
        <f t="shared" si="8"/>
        <v>75200</v>
      </c>
      <c r="H29" s="78">
        <f t="shared" si="8"/>
        <v>98400</v>
      </c>
      <c r="I29" s="78">
        <f t="shared" si="8"/>
        <v>110400</v>
      </c>
      <c r="J29" s="78">
        <f t="shared" si="8"/>
        <v>126240.00000000001</v>
      </c>
      <c r="K29" s="78">
        <f t="shared" si="8"/>
        <v>125760.00000000001</v>
      </c>
      <c r="L29" s="78">
        <f t="shared" si="8"/>
        <v>125280.00000000001</v>
      </c>
      <c r="M29" s="78">
        <f t="shared" si="8"/>
        <v>132240.00000000003</v>
      </c>
      <c r="N29" s="79">
        <f t="shared" si="8"/>
        <v>132240.00000000003</v>
      </c>
      <c r="O29" s="117">
        <f>SUM(D29:N29)</f>
        <v>1221660</v>
      </c>
    </row>
    <row r="30" spans="2:15" x14ac:dyDescent="0.35">
      <c r="B30" s="21"/>
      <c r="C30" s="16"/>
      <c r="D30" s="16"/>
      <c r="E30" s="30"/>
      <c r="F30" s="80"/>
      <c r="G30" s="80"/>
      <c r="H30" s="30"/>
      <c r="I30" s="30"/>
      <c r="J30" s="30"/>
      <c r="K30" s="30"/>
      <c r="L30" s="30"/>
      <c r="M30" s="30"/>
      <c r="N30" s="64"/>
      <c r="O30" s="40"/>
    </row>
    <row r="31" spans="2:15" x14ac:dyDescent="0.35">
      <c r="B31" s="15" t="s">
        <v>0</v>
      </c>
      <c r="C31" s="16"/>
      <c r="D31" s="16"/>
      <c r="E31" s="30"/>
      <c r="F31" s="80"/>
      <c r="G31" s="80"/>
      <c r="H31" s="30"/>
      <c r="I31" s="30"/>
      <c r="J31" s="30"/>
      <c r="K31" s="30"/>
      <c r="L31" s="30"/>
      <c r="M31" s="30"/>
      <c r="N31" s="64"/>
      <c r="O31" s="40"/>
    </row>
    <row r="32" spans="2:15" x14ac:dyDescent="0.35">
      <c r="B32" s="21" t="s">
        <v>22</v>
      </c>
      <c r="C32" s="16"/>
      <c r="D32" s="16"/>
      <c r="E32" s="22">
        <f>$C$8</f>
        <v>75000</v>
      </c>
      <c r="F32" s="81">
        <f t="shared" ref="F32:N32" si="9">$C$8</f>
        <v>75000</v>
      </c>
      <c r="G32" s="119">
        <f>$C$8*1.5</f>
        <v>112500</v>
      </c>
      <c r="H32" s="22">
        <f>$C$8</f>
        <v>75000</v>
      </c>
      <c r="I32" s="22">
        <f t="shared" si="9"/>
        <v>75000</v>
      </c>
      <c r="J32" s="22">
        <f t="shared" si="9"/>
        <v>75000</v>
      </c>
      <c r="K32" s="81">
        <f t="shared" si="9"/>
        <v>75000</v>
      </c>
      <c r="L32" s="119">
        <f>($C$8)*1.5</f>
        <v>112500</v>
      </c>
      <c r="M32" s="22">
        <f t="shared" si="9"/>
        <v>75000</v>
      </c>
      <c r="N32" s="23">
        <f t="shared" si="9"/>
        <v>75000</v>
      </c>
      <c r="O32" s="118" t="s">
        <v>14</v>
      </c>
    </row>
    <row r="33" spans="1:15" x14ac:dyDescent="0.35">
      <c r="B33" s="82" t="s">
        <v>32</v>
      </c>
      <c r="C33" s="83"/>
      <c r="D33" s="83"/>
      <c r="E33" s="84">
        <f>Reductions!B11*-1</f>
        <v>0</v>
      </c>
      <c r="F33" s="84">
        <f>Reductions!C11*-1</f>
        <v>-24000</v>
      </c>
      <c r="G33" s="84">
        <f>Reductions!D11*-1</f>
        <v>-48000</v>
      </c>
      <c r="H33" s="84">
        <f>Reductions!E11*-1</f>
        <v>-32000</v>
      </c>
      <c r="I33" s="84">
        <f>Reductions!F11*-1</f>
        <v>-24000</v>
      </c>
      <c r="J33" s="84">
        <f>Reductions!G11*-1</f>
        <v>-24000</v>
      </c>
      <c r="K33" s="84">
        <f>Reductions!H11*-1</f>
        <v>0</v>
      </c>
      <c r="L33" s="84">
        <f>Reductions!I11*-1</f>
        <v>0</v>
      </c>
      <c r="M33" s="84">
        <f>Reductions!J11*-1</f>
        <v>0</v>
      </c>
      <c r="N33" s="85">
        <f>Reductions!K11*-1</f>
        <v>0</v>
      </c>
      <c r="O33" s="40"/>
    </row>
    <row r="34" spans="1:15" x14ac:dyDescent="0.35">
      <c r="B34" s="21" t="s">
        <v>25</v>
      </c>
      <c r="C34" s="16"/>
      <c r="D34" s="16"/>
      <c r="E34" s="22">
        <f>E32+E33</f>
        <v>75000</v>
      </c>
      <c r="F34" s="81">
        <f t="shared" ref="F34:N34" si="10">F32+F33</f>
        <v>51000</v>
      </c>
      <c r="G34" s="22">
        <f t="shared" si="10"/>
        <v>64500</v>
      </c>
      <c r="H34" s="22">
        <f t="shared" si="10"/>
        <v>43000</v>
      </c>
      <c r="I34" s="22">
        <f t="shared" si="10"/>
        <v>51000</v>
      </c>
      <c r="J34" s="22">
        <f t="shared" si="10"/>
        <v>51000</v>
      </c>
      <c r="K34" s="22">
        <f t="shared" si="10"/>
        <v>75000</v>
      </c>
      <c r="L34" s="22">
        <f t="shared" si="10"/>
        <v>112500</v>
      </c>
      <c r="M34" s="22">
        <f t="shared" si="10"/>
        <v>75000</v>
      </c>
      <c r="N34" s="23">
        <f t="shared" si="10"/>
        <v>75000</v>
      </c>
      <c r="O34" s="40"/>
    </row>
    <row r="35" spans="1:15" x14ac:dyDescent="0.35">
      <c r="B35" s="21"/>
      <c r="C35" s="16"/>
      <c r="D35" s="16"/>
      <c r="E35" s="22"/>
      <c r="F35" s="22"/>
      <c r="G35" s="22"/>
      <c r="H35" s="22"/>
      <c r="I35" s="22"/>
      <c r="J35" s="22"/>
      <c r="K35" s="22"/>
      <c r="L35" s="22"/>
      <c r="M35" s="22"/>
      <c r="N35" s="23"/>
      <c r="O35" s="40"/>
    </row>
    <row r="36" spans="1:15" x14ac:dyDescent="0.35">
      <c r="B36" s="21" t="s">
        <v>13</v>
      </c>
      <c r="C36" s="16"/>
      <c r="D36" s="16"/>
      <c r="E36" s="22">
        <f>$C$9</f>
        <v>12000</v>
      </c>
      <c r="F36" s="22">
        <f t="shared" ref="F36:N36" si="11">$C$9</f>
        <v>12000</v>
      </c>
      <c r="G36" s="22">
        <f t="shared" si="11"/>
        <v>12000</v>
      </c>
      <c r="H36" s="22">
        <f t="shared" si="11"/>
        <v>12000</v>
      </c>
      <c r="I36" s="22">
        <f t="shared" si="11"/>
        <v>12000</v>
      </c>
      <c r="J36" s="22">
        <f t="shared" si="11"/>
        <v>12000</v>
      </c>
      <c r="K36" s="22">
        <f t="shared" si="11"/>
        <v>12000</v>
      </c>
      <c r="L36" s="22">
        <f t="shared" si="11"/>
        <v>12000</v>
      </c>
      <c r="M36" s="22">
        <f t="shared" si="11"/>
        <v>12000</v>
      </c>
      <c r="N36" s="23">
        <f t="shared" si="11"/>
        <v>12000</v>
      </c>
      <c r="O36" s="40"/>
    </row>
    <row r="37" spans="1:15" x14ac:dyDescent="0.35">
      <c r="B37" s="82" t="s">
        <v>23</v>
      </c>
      <c r="C37" s="83"/>
      <c r="D37" s="83"/>
      <c r="E37" s="84">
        <f>Reductions!B20*-1</f>
        <v>0</v>
      </c>
      <c r="F37" s="84">
        <f>Reductions!C20*-1</f>
        <v>-5000</v>
      </c>
      <c r="G37" s="84">
        <f>Reductions!D20*-1</f>
        <v>-5000</v>
      </c>
      <c r="H37" s="84">
        <f>Reductions!E20*-1</f>
        <v>-5000</v>
      </c>
      <c r="I37" s="84">
        <f>Reductions!F20*-1</f>
        <v>0</v>
      </c>
      <c r="J37" s="84">
        <f>Reductions!G20*-1</f>
        <v>0</v>
      </c>
      <c r="K37" s="84">
        <f>Reductions!H20*-1</f>
        <v>0</v>
      </c>
      <c r="L37" s="84">
        <f>Reductions!I20*-1</f>
        <v>0</v>
      </c>
      <c r="M37" s="84">
        <f>Reductions!J20*-1</f>
        <v>0</v>
      </c>
      <c r="N37" s="85">
        <f>Reductions!K20*-1</f>
        <v>0</v>
      </c>
      <c r="O37" s="40"/>
    </row>
    <row r="38" spans="1:15" x14ac:dyDescent="0.35">
      <c r="B38" s="21" t="s">
        <v>24</v>
      </c>
      <c r="C38" s="16"/>
      <c r="D38" s="16"/>
      <c r="E38" s="22">
        <f>E36+E37</f>
        <v>12000</v>
      </c>
      <c r="F38" s="22">
        <f>F36+F37</f>
        <v>7000</v>
      </c>
      <c r="G38" s="22">
        <f t="shared" ref="G38:N38" si="12">G36+G37</f>
        <v>7000</v>
      </c>
      <c r="H38" s="22">
        <f t="shared" si="12"/>
        <v>7000</v>
      </c>
      <c r="I38" s="22">
        <f t="shared" si="12"/>
        <v>12000</v>
      </c>
      <c r="J38" s="22">
        <f t="shared" si="12"/>
        <v>12000</v>
      </c>
      <c r="K38" s="22">
        <f t="shared" si="12"/>
        <v>12000</v>
      </c>
      <c r="L38" s="22">
        <f t="shared" si="12"/>
        <v>12000</v>
      </c>
      <c r="M38" s="22">
        <f t="shared" si="12"/>
        <v>12000</v>
      </c>
      <c r="N38" s="23">
        <f t="shared" si="12"/>
        <v>12000</v>
      </c>
      <c r="O38" s="40"/>
    </row>
    <row r="39" spans="1:15" x14ac:dyDescent="0.35">
      <c r="B39" s="21"/>
      <c r="C39" s="16"/>
      <c r="D39" s="16"/>
      <c r="E39" s="22"/>
      <c r="F39" s="22"/>
      <c r="G39" s="22"/>
      <c r="H39" s="22"/>
      <c r="I39" s="22"/>
      <c r="J39" s="22"/>
      <c r="K39" s="22"/>
      <c r="L39" s="22"/>
      <c r="M39" s="22"/>
      <c r="N39" s="23"/>
      <c r="O39" s="40"/>
    </row>
    <row r="40" spans="1:15" x14ac:dyDescent="0.35">
      <c r="B40" s="21" t="s">
        <v>80</v>
      </c>
      <c r="C40" s="16"/>
      <c r="D40" s="16"/>
      <c r="E40" s="22">
        <f>$C$10</f>
        <v>30000</v>
      </c>
      <c r="F40" s="22">
        <f t="shared" ref="F40:N40" si="13">$C$10</f>
        <v>30000</v>
      </c>
      <c r="G40" s="22">
        <f t="shared" si="13"/>
        <v>30000</v>
      </c>
      <c r="H40" s="22">
        <f t="shared" si="13"/>
        <v>30000</v>
      </c>
      <c r="I40" s="22">
        <f t="shared" si="13"/>
        <v>30000</v>
      </c>
      <c r="J40" s="22">
        <f t="shared" si="13"/>
        <v>30000</v>
      </c>
      <c r="K40" s="22">
        <f t="shared" si="13"/>
        <v>30000</v>
      </c>
      <c r="L40" s="22">
        <f t="shared" si="13"/>
        <v>30000</v>
      </c>
      <c r="M40" s="22">
        <f t="shared" si="13"/>
        <v>30000</v>
      </c>
      <c r="N40" s="23">
        <f t="shared" si="13"/>
        <v>30000</v>
      </c>
      <c r="O40" s="40"/>
    </row>
    <row r="41" spans="1:15" x14ac:dyDescent="0.35">
      <c r="B41" s="82" t="s">
        <v>21</v>
      </c>
      <c r="C41" s="83"/>
      <c r="D41" s="83"/>
      <c r="E41" s="84">
        <f>Reductions!B47*-1</f>
        <v>0</v>
      </c>
      <c r="F41" s="84">
        <f>Reductions!C47*-1</f>
        <v>-6600</v>
      </c>
      <c r="G41" s="84">
        <f>Reductions!D47*-1</f>
        <v>-6600</v>
      </c>
      <c r="H41" s="84">
        <f>Reductions!E47*-1</f>
        <v>-7600</v>
      </c>
      <c r="I41" s="84">
        <f>Reductions!F47*-1</f>
        <v>-6600</v>
      </c>
      <c r="J41" s="84">
        <f>Reductions!G47*-1</f>
        <v>-6600</v>
      </c>
      <c r="K41" s="84">
        <f>Reductions!H47*-1</f>
        <v>-7600</v>
      </c>
      <c r="L41" s="84">
        <f>Reductions!I47*-1</f>
        <v>-3500</v>
      </c>
      <c r="M41" s="84">
        <f>Reductions!J47*-1</f>
        <v>-2250</v>
      </c>
      <c r="N41" s="85">
        <f>Reductions!K47*-1</f>
        <v>0</v>
      </c>
      <c r="O41" s="40"/>
    </row>
    <row r="42" spans="1:15" ht="15" thickBot="1" x14ac:dyDescent="0.4">
      <c r="B42" s="86" t="s">
        <v>26</v>
      </c>
      <c r="C42" s="87"/>
      <c r="D42" s="87"/>
      <c r="E42" s="88">
        <f>E40+E41</f>
        <v>30000</v>
      </c>
      <c r="F42" s="88">
        <f t="shared" ref="F42:N42" si="14">F40+F41</f>
        <v>23400</v>
      </c>
      <c r="G42" s="88">
        <f t="shared" si="14"/>
        <v>23400</v>
      </c>
      <c r="H42" s="88">
        <f t="shared" si="14"/>
        <v>22400</v>
      </c>
      <c r="I42" s="88">
        <f t="shared" si="14"/>
        <v>23400</v>
      </c>
      <c r="J42" s="88">
        <f t="shared" si="14"/>
        <v>23400</v>
      </c>
      <c r="K42" s="88">
        <f t="shared" si="14"/>
        <v>22400</v>
      </c>
      <c r="L42" s="88">
        <f t="shared" si="14"/>
        <v>26500</v>
      </c>
      <c r="M42" s="88">
        <f t="shared" si="14"/>
        <v>27750</v>
      </c>
      <c r="N42" s="89">
        <f t="shared" si="14"/>
        <v>30000</v>
      </c>
      <c r="O42" s="40"/>
    </row>
    <row r="43" spans="1:15" ht="15" thickTop="1" x14ac:dyDescent="0.35">
      <c r="B43" s="27" t="s">
        <v>28</v>
      </c>
      <c r="C43" s="63"/>
      <c r="D43" s="63"/>
      <c r="E43" s="28">
        <f t="shared" ref="E43:N43" si="15">E34+E38+E42</f>
        <v>117000</v>
      </c>
      <c r="F43" s="28">
        <f t="shared" si="15"/>
        <v>81400</v>
      </c>
      <c r="G43" s="28">
        <f t="shared" si="15"/>
        <v>94900</v>
      </c>
      <c r="H43" s="28">
        <f t="shared" si="15"/>
        <v>72400</v>
      </c>
      <c r="I43" s="28">
        <f t="shared" si="15"/>
        <v>86400</v>
      </c>
      <c r="J43" s="28">
        <f t="shared" si="15"/>
        <v>86400</v>
      </c>
      <c r="K43" s="28">
        <f t="shared" si="15"/>
        <v>109400</v>
      </c>
      <c r="L43" s="28">
        <f t="shared" si="15"/>
        <v>151000</v>
      </c>
      <c r="M43" s="28">
        <f t="shared" si="15"/>
        <v>114750</v>
      </c>
      <c r="N43" s="29">
        <f t="shared" si="15"/>
        <v>117000</v>
      </c>
      <c r="O43" s="40"/>
    </row>
    <row r="44" spans="1:15" x14ac:dyDescent="0.35">
      <c r="B44" s="21"/>
      <c r="C44" s="16"/>
      <c r="D44" s="16"/>
      <c r="E44" s="30"/>
      <c r="F44" s="30"/>
      <c r="G44" s="30"/>
      <c r="H44" s="30"/>
      <c r="I44" s="30"/>
      <c r="J44" s="30"/>
      <c r="K44" s="30"/>
      <c r="L44" s="30"/>
      <c r="M44" s="30"/>
      <c r="N44" s="64"/>
      <c r="O44" s="40"/>
    </row>
    <row r="45" spans="1:15" x14ac:dyDescent="0.35">
      <c r="B45" s="90" t="s">
        <v>81</v>
      </c>
      <c r="C45" s="91"/>
      <c r="D45" s="92"/>
      <c r="E45" s="92">
        <f t="shared" ref="E45:N45" si="16">E29-E43</f>
        <v>-12599.999999999985</v>
      </c>
      <c r="F45" s="92">
        <f t="shared" si="16"/>
        <v>-29900</v>
      </c>
      <c r="G45" s="92">
        <f t="shared" si="16"/>
        <v>-19700</v>
      </c>
      <c r="H45" s="92">
        <f t="shared" si="16"/>
        <v>26000</v>
      </c>
      <c r="I45" s="92">
        <f t="shared" si="16"/>
        <v>24000</v>
      </c>
      <c r="J45" s="92">
        <f t="shared" si="16"/>
        <v>39840.000000000015</v>
      </c>
      <c r="K45" s="92">
        <f t="shared" si="16"/>
        <v>16360.000000000015</v>
      </c>
      <c r="L45" s="92">
        <f t="shared" si="16"/>
        <v>-25719.999999999985</v>
      </c>
      <c r="M45" s="92">
        <f t="shared" si="16"/>
        <v>17490.000000000029</v>
      </c>
      <c r="N45" s="93">
        <f t="shared" si="16"/>
        <v>15240.000000000029</v>
      </c>
      <c r="O45" s="117">
        <f>SUM(E45:N45)</f>
        <v>51010.000000000116</v>
      </c>
    </row>
    <row r="46" spans="1:15" x14ac:dyDescent="0.35">
      <c r="A46" s="5"/>
      <c r="B46" s="90" t="s">
        <v>31</v>
      </c>
      <c r="C46" s="91"/>
      <c r="D46" s="92"/>
      <c r="E46" s="94">
        <f t="shared" ref="E46:N46" si="17">E45/E29</f>
        <v>-0.12068965517241363</v>
      </c>
      <c r="F46" s="94">
        <f t="shared" si="17"/>
        <v>-0.58058252427184465</v>
      </c>
      <c r="G46" s="94">
        <f t="shared" si="17"/>
        <v>-0.26196808510638298</v>
      </c>
      <c r="H46" s="94">
        <f t="shared" si="17"/>
        <v>0.26422764227642276</v>
      </c>
      <c r="I46" s="94">
        <f t="shared" si="17"/>
        <v>0.21739130434782608</v>
      </c>
      <c r="J46" s="94">
        <f t="shared" si="17"/>
        <v>0.31558935361216739</v>
      </c>
      <c r="K46" s="94">
        <f t="shared" si="17"/>
        <v>0.13008905852417313</v>
      </c>
      <c r="L46" s="94">
        <f t="shared" si="17"/>
        <v>-0.20530012771392067</v>
      </c>
      <c r="M46" s="94">
        <f t="shared" si="17"/>
        <v>0.13225952813067171</v>
      </c>
      <c r="N46" s="95">
        <f t="shared" si="17"/>
        <v>0.11524500907441036</v>
      </c>
      <c r="O46" s="40"/>
    </row>
    <row r="47" spans="1:15" x14ac:dyDescent="0.35">
      <c r="A47" s="5"/>
      <c r="B47" s="12"/>
      <c r="C47" s="13"/>
      <c r="D47" s="78"/>
      <c r="E47" s="96"/>
      <c r="F47" s="96"/>
      <c r="G47" s="96"/>
      <c r="H47" s="96"/>
      <c r="I47" s="96"/>
      <c r="J47" s="96"/>
      <c r="K47" s="96"/>
      <c r="L47" s="96"/>
      <c r="M47" s="96"/>
      <c r="N47" s="97"/>
      <c r="O47" s="40"/>
    </row>
    <row r="48" spans="1:15" x14ac:dyDescent="0.35">
      <c r="A48" s="5"/>
      <c r="B48" s="98" t="s">
        <v>92</v>
      </c>
      <c r="C48" s="99"/>
      <c r="D48" s="100">
        <f>C12</f>
        <v>25000</v>
      </c>
      <c r="E48" s="101">
        <f>D29-E43</f>
        <v>23000</v>
      </c>
      <c r="F48" s="120">
        <f>E29-F43+F8</f>
        <v>210500</v>
      </c>
      <c r="G48" s="100">
        <f t="shared" ref="G48:N48" si="18">F29-G43</f>
        <v>-43400</v>
      </c>
      <c r="H48" s="100">
        <f t="shared" si="18"/>
        <v>2800</v>
      </c>
      <c r="I48" s="100">
        <f t="shared" si="18"/>
        <v>12000</v>
      </c>
      <c r="J48" s="100">
        <f t="shared" si="18"/>
        <v>24000</v>
      </c>
      <c r="K48" s="100">
        <f t="shared" si="18"/>
        <v>16840.000000000015</v>
      </c>
      <c r="L48" s="100">
        <f t="shared" si="18"/>
        <v>-25239.999999999985</v>
      </c>
      <c r="M48" s="100">
        <f t="shared" si="18"/>
        <v>10530.000000000015</v>
      </c>
      <c r="N48" s="102">
        <f t="shared" si="18"/>
        <v>15240.000000000029</v>
      </c>
      <c r="O48" s="40"/>
    </row>
    <row r="49" spans="2:15" ht="15" thickBot="1" x14ac:dyDescent="0.4">
      <c r="B49" s="103" t="s">
        <v>88</v>
      </c>
      <c r="C49" s="104"/>
      <c r="D49" s="105">
        <f>SUM($D$48:D48)</f>
        <v>25000</v>
      </c>
      <c r="E49" s="105">
        <f>SUM($D$48:E48)</f>
        <v>48000</v>
      </c>
      <c r="F49" s="105">
        <f>SUM($D$48:F48)</f>
        <v>258500</v>
      </c>
      <c r="G49" s="105">
        <f>SUM($D$48:G48)</f>
        <v>215100</v>
      </c>
      <c r="H49" s="105">
        <f>SUM($D$48:H48)</f>
        <v>217900</v>
      </c>
      <c r="I49" s="105">
        <f>SUM($D$48:I48)</f>
        <v>229900</v>
      </c>
      <c r="J49" s="105">
        <f>SUM($D$48:J48)</f>
        <v>253900</v>
      </c>
      <c r="K49" s="105">
        <f>SUM($D$48:K48)</f>
        <v>270740</v>
      </c>
      <c r="L49" s="105">
        <f>SUM($D$48:L48)</f>
        <v>245500</v>
      </c>
      <c r="M49" s="105">
        <f>SUM($D$48:M48)</f>
        <v>256030</v>
      </c>
      <c r="N49" s="106">
        <f>SUM($D$48:N48)</f>
        <v>271270</v>
      </c>
      <c r="O49" s="40"/>
    </row>
    <row r="50" spans="2:15" x14ac:dyDescent="0.35">
      <c r="B50" s="3"/>
      <c r="C50" s="3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</row>
    <row r="51" spans="2:15" x14ac:dyDescent="0.35">
      <c r="B51" s="3" t="s">
        <v>14</v>
      </c>
      <c r="E51" s="2"/>
      <c r="F51" s="2"/>
      <c r="G51" s="2"/>
      <c r="H51" s="2"/>
      <c r="I51" s="2"/>
      <c r="J51" s="2"/>
      <c r="K51" s="2"/>
      <c r="L51" s="2"/>
      <c r="M51" s="2"/>
      <c r="N51" s="2"/>
    </row>
    <row r="53" spans="2:15" x14ac:dyDescent="0.35">
      <c r="E53" s="6" t="s">
        <v>14</v>
      </c>
    </row>
  </sheetData>
  <mergeCells count="2">
    <mergeCell ref="B2:N2"/>
    <mergeCell ref="B3:C3"/>
  </mergeCells>
  <pageMargins left="0.7" right="0.7" top="0.75" bottom="0.75" header="0.3" footer="0.3"/>
  <pageSetup orientation="portrait" horizontalDpi="0" verticalDpi="0" r:id="rId1"/>
  <ignoredErrors>
    <ignoredError sqref="F48 G32:L32 E19:N1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0ADD1-A45C-4760-98F8-02E3D399EF60}">
  <dimension ref="A1:K47"/>
  <sheetViews>
    <sheetView zoomScale="130" zoomScaleNormal="130" workbookViewId="0">
      <selection activeCell="F52" sqref="F52"/>
    </sheetView>
  </sheetViews>
  <sheetFormatPr defaultRowHeight="14.5" x14ac:dyDescent="0.35"/>
  <cols>
    <col min="1" max="1" width="25.453125" customWidth="1"/>
    <col min="2" max="11" width="10.6328125" customWidth="1"/>
  </cols>
  <sheetData>
    <row r="1" spans="1:11" ht="15" thickBot="1" x14ac:dyDescent="0.4"/>
    <row r="2" spans="1:11" ht="28.9" customHeight="1" thickBot="1" x14ac:dyDescent="0.4">
      <c r="A2" s="126" t="s">
        <v>95</v>
      </c>
      <c r="B2" s="127"/>
      <c r="C2" s="127"/>
      <c r="D2" s="127"/>
      <c r="E2" s="127"/>
      <c r="F2" s="127"/>
      <c r="G2" s="127"/>
      <c r="H2" s="127"/>
      <c r="I2" s="127"/>
      <c r="J2" s="127"/>
      <c r="K2" s="128"/>
    </row>
    <row r="3" spans="1:11" ht="15" thickBot="1" x14ac:dyDescent="0.4">
      <c r="A3" s="9" t="s">
        <v>33</v>
      </c>
      <c r="B3" s="10" t="s">
        <v>2</v>
      </c>
      <c r="C3" s="10" t="s">
        <v>3</v>
      </c>
      <c r="D3" s="10" t="s">
        <v>4</v>
      </c>
      <c r="E3" s="10" t="s">
        <v>35</v>
      </c>
      <c r="F3" s="10" t="s">
        <v>36</v>
      </c>
      <c r="G3" s="10" t="s">
        <v>38</v>
      </c>
      <c r="H3" s="10" t="s">
        <v>8</v>
      </c>
      <c r="I3" s="10" t="s">
        <v>39</v>
      </c>
      <c r="J3" s="10" t="s">
        <v>10</v>
      </c>
      <c r="K3" s="11" t="s">
        <v>11</v>
      </c>
    </row>
    <row r="4" spans="1:11" x14ac:dyDescent="0.35">
      <c r="A4" s="12"/>
      <c r="B4" s="13"/>
      <c r="C4" s="13"/>
      <c r="D4" s="13"/>
      <c r="E4" s="13"/>
      <c r="F4" s="13"/>
      <c r="G4" s="13"/>
      <c r="H4" s="13"/>
      <c r="I4" s="13"/>
      <c r="J4" s="13"/>
      <c r="K4" s="14"/>
    </row>
    <row r="5" spans="1:11" x14ac:dyDescent="0.35">
      <c r="A5" s="15" t="s">
        <v>55</v>
      </c>
      <c r="B5" s="16"/>
      <c r="C5" s="16"/>
      <c r="D5" s="16"/>
      <c r="E5" s="16"/>
      <c r="F5" s="16"/>
      <c r="G5" s="16"/>
      <c r="H5" s="16"/>
      <c r="I5" s="16"/>
      <c r="J5" s="16"/>
      <c r="K5" s="17"/>
    </row>
    <row r="6" spans="1:11" x14ac:dyDescent="0.35">
      <c r="A6" s="18" t="s">
        <v>82</v>
      </c>
      <c r="B6" s="19">
        <v>0</v>
      </c>
      <c r="C6" s="19">
        <v>24000</v>
      </c>
      <c r="D6" s="19">
        <f>C6*1.5</f>
        <v>36000</v>
      </c>
      <c r="E6" s="19">
        <f>C6</f>
        <v>24000</v>
      </c>
      <c r="F6" s="19">
        <f>C6</f>
        <v>24000</v>
      </c>
      <c r="G6" s="19">
        <f>C6</f>
        <v>24000</v>
      </c>
      <c r="H6" s="19">
        <v>0</v>
      </c>
      <c r="I6" s="19">
        <v>0</v>
      </c>
      <c r="J6" s="19">
        <v>0</v>
      </c>
      <c r="K6" s="20">
        <v>0</v>
      </c>
    </row>
    <row r="7" spans="1:11" x14ac:dyDescent="0.35">
      <c r="A7" s="18" t="s">
        <v>83</v>
      </c>
      <c r="B7" s="19">
        <v>0</v>
      </c>
      <c r="C7" s="19">
        <v>0</v>
      </c>
      <c r="D7" s="19">
        <v>12000</v>
      </c>
      <c r="E7" s="19">
        <v>8000</v>
      </c>
      <c r="F7" s="19"/>
      <c r="G7" s="19"/>
      <c r="H7" s="19">
        <v>0</v>
      </c>
      <c r="I7" s="19">
        <v>0</v>
      </c>
      <c r="J7" s="19">
        <v>0</v>
      </c>
      <c r="K7" s="20">
        <v>0</v>
      </c>
    </row>
    <row r="8" spans="1:11" x14ac:dyDescent="0.35">
      <c r="A8" s="18" t="s">
        <v>84</v>
      </c>
      <c r="B8" s="19">
        <v>0</v>
      </c>
      <c r="C8" s="19">
        <v>0</v>
      </c>
      <c r="D8" s="19">
        <v>0</v>
      </c>
      <c r="E8" s="19">
        <v>0</v>
      </c>
      <c r="F8" s="19">
        <v>0</v>
      </c>
      <c r="G8" s="19">
        <v>0</v>
      </c>
      <c r="H8" s="19">
        <v>0</v>
      </c>
      <c r="I8" s="19">
        <v>0</v>
      </c>
      <c r="J8" s="19">
        <v>0</v>
      </c>
      <c r="K8" s="20">
        <v>0</v>
      </c>
    </row>
    <row r="9" spans="1:11" x14ac:dyDescent="0.35">
      <c r="A9" s="21" t="s">
        <v>60</v>
      </c>
      <c r="B9" s="22">
        <f>B6+B7+B8</f>
        <v>0</v>
      </c>
      <c r="C9" s="22">
        <f t="shared" ref="C9:K9" si="0">C6+C7+C8</f>
        <v>24000</v>
      </c>
      <c r="D9" s="22">
        <f t="shared" si="0"/>
        <v>48000</v>
      </c>
      <c r="E9" s="22">
        <f t="shared" si="0"/>
        <v>32000</v>
      </c>
      <c r="F9" s="22">
        <f t="shared" si="0"/>
        <v>24000</v>
      </c>
      <c r="G9" s="22">
        <f t="shared" si="0"/>
        <v>24000</v>
      </c>
      <c r="H9" s="22">
        <v>0</v>
      </c>
      <c r="I9" s="22">
        <f t="shared" si="0"/>
        <v>0</v>
      </c>
      <c r="J9" s="22">
        <f t="shared" si="0"/>
        <v>0</v>
      </c>
      <c r="K9" s="23">
        <f t="shared" si="0"/>
        <v>0</v>
      </c>
    </row>
    <row r="10" spans="1:11" ht="15" thickBot="1" x14ac:dyDescent="0.4">
      <c r="A10" s="24" t="s">
        <v>61</v>
      </c>
      <c r="B10" s="25">
        <v>0</v>
      </c>
      <c r="C10" s="25">
        <v>0</v>
      </c>
      <c r="D10" s="25">
        <v>0</v>
      </c>
      <c r="E10" s="25">
        <v>0</v>
      </c>
      <c r="F10" s="25">
        <v>0</v>
      </c>
      <c r="G10" s="25">
        <v>0</v>
      </c>
      <c r="H10" s="25">
        <v>0</v>
      </c>
      <c r="I10" s="25">
        <v>0</v>
      </c>
      <c r="J10" s="25">
        <v>0</v>
      </c>
      <c r="K10" s="26">
        <v>0</v>
      </c>
    </row>
    <row r="11" spans="1:11" ht="15" thickTop="1" x14ac:dyDescent="0.35">
      <c r="A11" s="27" t="s">
        <v>46</v>
      </c>
      <c r="B11" s="28">
        <f>B9-B10</f>
        <v>0</v>
      </c>
      <c r="C11" s="28">
        <f t="shared" ref="C11:K11" si="1">C9-C10</f>
        <v>24000</v>
      </c>
      <c r="D11" s="28">
        <f t="shared" si="1"/>
        <v>48000</v>
      </c>
      <c r="E11" s="28">
        <f t="shared" si="1"/>
        <v>32000</v>
      </c>
      <c r="F11" s="28">
        <f t="shared" si="1"/>
        <v>24000</v>
      </c>
      <c r="G11" s="28">
        <f t="shared" si="1"/>
        <v>24000</v>
      </c>
      <c r="H11" s="28">
        <f t="shared" si="1"/>
        <v>0</v>
      </c>
      <c r="I11" s="28">
        <f t="shared" si="1"/>
        <v>0</v>
      </c>
      <c r="J11" s="28">
        <f t="shared" si="1"/>
        <v>0</v>
      </c>
      <c r="K11" s="29">
        <f t="shared" si="1"/>
        <v>0</v>
      </c>
    </row>
    <row r="12" spans="1:11" x14ac:dyDescent="0.35">
      <c r="A12" s="21"/>
      <c r="B12" s="30"/>
      <c r="C12" s="16"/>
      <c r="D12" s="16"/>
      <c r="E12" s="16"/>
      <c r="F12" s="16"/>
      <c r="G12" s="16"/>
      <c r="H12" s="16"/>
      <c r="I12" s="16"/>
      <c r="J12" s="16"/>
      <c r="K12" s="17"/>
    </row>
    <row r="13" spans="1:11" x14ac:dyDescent="0.35">
      <c r="A13" s="15" t="s">
        <v>34</v>
      </c>
      <c r="B13" s="30"/>
      <c r="C13" s="16"/>
      <c r="D13" s="16"/>
      <c r="E13" s="16"/>
      <c r="F13" s="16"/>
      <c r="G13" s="16"/>
      <c r="H13" s="16"/>
      <c r="I13" s="16"/>
      <c r="J13" s="16"/>
      <c r="K13" s="17"/>
    </row>
    <row r="14" spans="1:11" x14ac:dyDescent="0.35">
      <c r="A14" s="18" t="s">
        <v>40</v>
      </c>
      <c r="B14" s="19">
        <v>0</v>
      </c>
      <c r="C14" s="19">
        <v>5000</v>
      </c>
      <c r="D14" s="19">
        <v>5000</v>
      </c>
      <c r="E14" s="19">
        <v>5000</v>
      </c>
      <c r="F14" s="19">
        <v>0</v>
      </c>
      <c r="G14" s="19">
        <v>0</v>
      </c>
      <c r="H14" s="19">
        <v>0</v>
      </c>
      <c r="I14" s="19">
        <v>0</v>
      </c>
      <c r="J14" s="19">
        <v>0</v>
      </c>
      <c r="K14" s="20">
        <v>0</v>
      </c>
    </row>
    <row r="15" spans="1:11" x14ac:dyDescent="0.35">
      <c r="A15" s="18" t="s">
        <v>41</v>
      </c>
      <c r="B15" s="19">
        <v>0</v>
      </c>
      <c r="C15" s="19">
        <v>0</v>
      </c>
      <c r="D15" s="19">
        <v>0</v>
      </c>
      <c r="E15" s="19">
        <v>0</v>
      </c>
      <c r="F15" s="19">
        <v>0</v>
      </c>
      <c r="G15" s="19">
        <v>0</v>
      </c>
      <c r="H15" s="19">
        <v>0</v>
      </c>
      <c r="I15" s="19">
        <v>0</v>
      </c>
      <c r="J15" s="19">
        <v>0</v>
      </c>
      <c r="K15" s="20">
        <v>0</v>
      </c>
    </row>
    <row r="16" spans="1:11" x14ac:dyDescent="0.35">
      <c r="A16" s="18" t="s">
        <v>42</v>
      </c>
      <c r="B16" s="19">
        <v>0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20">
        <v>0</v>
      </c>
    </row>
    <row r="17" spans="1:11" x14ac:dyDescent="0.35">
      <c r="A17" s="18" t="s">
        <v>43</v>
      </c>
      <c r="B17" s="19">
        <v>0</v>
      </c>
      <c r="C17" s="19">
        <v>0</v>
      </c>
      <c r="D17" s="19">
        <v>0</v>
      </c>
      <c r="E17" s="19">
        <v>0</v>
      </c>
      <c r="F17" s="19">
        <v>0</v>
      </c>
      <c r="G17" s="19">
        <v>0</v>
      </c>
      <c r="H17" s="19">
        <v>0</v>
      </c>
      <c r="I17" s="19">
        <v>0</v>
      </c>
      <c r="J17" s="19">
        <v>0</v>
      </c>
      <c r="K17" s="20">
        <v>0</v>
      </c>
    </row>
    <row r="18" spans="1:11" x14ac:dyDescent="0.35">
      <c r="A18" s="18" t="s">
        <v>44</v>
      </c>
      <c r="B18" s="19">
        <v>0</v>
      </c>
      <c r="C18" s="19">
        <v>0</v>
      </c>
      <c r="D18" s="19">
        <v>0</v>
      </c>
      <c r="E18" s="19">
        <v>0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20">
        <v>0</v>
      </c>
    </row>
    <row r="19" spans="1:11" ht="15" thickBot="1" x14ac:dyDescent="0.4">
      <c r="A19" s="24" t="s">
        <v>45</v>
      </c>
      <c r="B19" s="25">
        <v>0</v>
      </c>
      <c r="C19" s="25">
        <v>0</v>
      </c>
      <c r="D19" s="25">
        <v>0</v>
      </c>
      <c r="E19" s="25">
        <v>0</v>
      </c>
      <c r="F19" s="25">
        <v>0</v>
      </c>
      <c r="G19" s="25">
        <v>0</v>
      </c>
      <c r="H19" s="25">
        <v>0</v>
      </c>
      <c r="I19" s="25">
        <v>0</v>
      </c>
      <c r="J19" s="25">
        <v>0</v>
      </c>
      <c r="K19" s="26">
        <v>0</v>
      </c>
    </row>
    <row r="20" spans="1:11" ht="15" thickTop="1" x14ac:dyDescent="0.35">
      <c r="A20" s="27" t="s">
        <v>47</v>
      </c>
      <c r="B20" s="28">
        <f>SUM(B14:B19)</f>
        <v>0</v>
      </c>
      <c r="C20" s="28">
        <f t="shared" ref="C20:K20" si="2">SUM(C14:C19)</f>
        <v>5000</v>
      </c>
      <c r="D20" s="28">
        <f t="shared" si="2"/>
        <v>5000</v>
      </c>
      <c r="E20" s="28">
        <f t="shared" si="2"/>
        <v>5000</v>
      </c>
      <c r="F20" s="28">
        <f t="shared" si="2"/>
        <v>0</v>
      </c>
      <c r="G20" s="28">
        <f t="shared" si="2"/>
        <v>0</v>
      </c>
      <c r="H20" s="28">
        <f t="shared" si="2"/>
        <v>0</v>
      </c>
      <c r="I20" s="28">
        <f t="shared" si="2"/>
        <v>0</v>
      </c>
      <c r="J20" s="28">
        <f t="shared" si="2"/>
        <v>0</v>
      </c>
      <c r="K20" s="29">
        <f t="shared" si="2"/>
        <v>0</v>
      </c>
    </row>
    <row r="21" spans="1:11" x14ac:dyDescent="0.35">
      <c r="A21" s="21"/>
      <c r="B21" s="30"/>
      <c r="C21" s="16"/>
      <c r="D21" s="16"/>
      <c r="E21" s="16"/>
      <c r="F21" s="16"/>
      <c r="G21" s="16"/>
      <c r="H21" s="16"/>
      <c r="I21" s="16"/>
      <c r="J21" s="16"/>
      <c r="K21" s="17"/>
    </row>
    <row r="22" spans="1:11" x14ac:dyDescent="0.35">
      <c r="A22" s="15" t="s">
        <v>62</v>
      </c>
      <c r="B22" s="30"/>
      <c r="C22" s="16"/>
      <c r="D22" s="16"/>
      <c r="E22" s="16"/>
      <c r="F22" s="16"/>
      <c r="G22" s="16"/>
      <c r="H22" s="16"/>
      <c r="I22" s="16"/>
      <c r="J22" s="16"/>
      <c r="K22" s="17"/>
    </row>
    <row r="23" spans="1:11" x14ac:dyDescent="0.35">
      <c r="A23" s="31" t="s">
        <v>89</v>
      </c>
      <c r="B23" s="19"/>
      <c r="C23" s="19">
        <v>1000</v>
      </c>
      <c r="D23" s="19">
        <v>1000</v>
      </c>
      <c r="E23" s="19">
        <v>1000</v>
      </c>
      <c r="F23" s="19">
        <v>1000</v>
      </c>
      <c r="G23" s="19">
        <v>1000</v>
      </c>
      <c r="H23" s="19">
        <v>1000</v>
      </c>
      <c r="I23" s="19"/>
      <c r="J23" s="19"/>
      <c r="K23" s="20"/>
    </row>
    <row r="24" spans="1:11" x14ac:dyDescent="0.35">
      <c r="A24" s="31" t="s">
        <v>77</v>
      </c>
      <c r="B24" s="19"/>
      <c r="C24" s="19"/>
      <c r="D24" s="19"/>
      <c r="E24" s="19"/>
      <c r="F24" s="19"/>
      <c r="G24" s="19"/>
      <c r="H24" s="19"/>
      <c r="I24" s="19"/>
      <c r="J24" s="19"/>
      <c r="K24" s="20"/>
    </row>
    <row r="25" spans="1:11" x14ac:dyDescent="0.35">
      <c r="A25" s="31" t="s">
        <v>71</v>
      </c>
      <c r="B25" s="19"/>
      <c r="C25" s="19">
        <v>250</v>
      </c>
      <c r="D25" s="19">
        <v>250</v>
      </c>
      <c r="E25" s="19">
        <v>250</v>
      </c>
      <c r="F25" s="19">
        <v>250</v>
      </c>
      <c r="G25" s="19">
        <v>250</v>
      </c>
      <c r="H25" s="19">
        <v>250</v>
      </c>
      <c r="I25" s="19">
        <v>250</v>
      </c>
      <c r="J25" s="19">
        <v>250</v>
      </c>
      <c r="K25" s="20"/>
    </row>
    <row r="26" spans="1:11" x14ac:dyDescent="0.35">
      <c r="A26" s="31" t="s">
        <v>75</v>
      </c>
      <c r="B26" s="19"/>
      <c r="C26" s="19"/>
      <c r="D26" s="19"/>
      <c r="E26" s="19"/>
      <c r="F26" s="19"/>
      <c r="G26" s="19"/>
      <c r="H26" s="19"/>
      <c r="I26" s="19"/>
      <c r="J26" s="19"/>
      <c r="K26" s="20"/>
    </row>
    <row r="27" spans="1:11" x14ac:dyDescent="0.35">
      <c r="A27" s="31" t="s">
        <v>78</v>
      </c>
      <c r="B27" s="19"/>
      <c r="C27" s="19"/>
      <c r="D27" s="19"/>
      <c r="E27" s="19"/>
      <c r="F27" s="19"/>
      <c r="G27" s="19"/>
      <c r="H27" s="19"/>
      <c r="I27" s="19"/>
      <c r="J27" s="19"/>
      <c r="K27" s="20"/>
    </row>
    <row r="28" spans="1:11" x14ac:dyDescent="0.35">
      <c r="A28" s="31" t="s">
        <v>74</v>
      </c>
      <c r="B28" s="19"/>
      <c r="C28" s="19"/>
      <c r="D28" s="19"/>
      <c r="E28" s="19"/>
      <c r="F28" s="19"/>
      <c r="G28" s="19"/>
      <c r="H28" s="19"/>
      <c r="I28" s="19"/>
      <c r="J28" s="19"/>
      <c r="K28" s="20"/>
    </row>
    <row r="29" spans="1:11" x14ac:dyDescent="0.35">
      <c r="A29" s="31" t="s">
        <v>70</v>
      </c>
      <c r="B29" s="19"/>
      <c r="C29" s="19"/>
      <c r="D29" s="19"/>
      <c r="E29" s="19"/>
      <c r="F29" s="19"/>
      <c r="G29" s="19"/>
      <c r="H29" s="19"/>
      <c r="I29" s="19"/>
      <c r="J29" s="19"/>
      <c r="K29" s="20"/>
    </row>
    <row r="30" spans="1:11" x14ac:dyDescent="0.35">
      <c r="A30" s="31" t="s">
        <v>64</v>
      </c>
      <c r="B30" s="19"/>
      <c r="C30" s="19">
        <v>250</v>
      </c>
      <c r="D30" s="19">
        <v>250</v>
      </c>
      <c r="E30" s="19">
        <v>250</v>
      </c>
      <c r="F30" s="19">
        <v>250</v>
      </c>
      <c r="G30" s="19">
        <v>250</v>
      </c>
      <c r="H30" s="19">
        <v>250</v>
      </c>
      <c r="I30" s="19">
        <v>250</v>
      </c>
      <c r="J30" s="19"/>
      <c r="K30" s="20"/>
    </row>
    <row r="31" spans="1:11" x14ac:dyDescent="0.35">
      <c r="A31" s="31" t="s">
        <v>76</v>
      </c>
      <c r="B31" s="19"/>
      <c r="C31" s="19"/>
      <c r="D31" s="19"/>
      <c r="E31" s="19"/>
      <c r="F31" s="19"/>
      <c r="G31" s="19"/>
      <c r="H31" s="19"/>
      <c r="I31" s="19"/>
      <c r="J31" s="19"/>
      <c r="K31" s="20"/>
    </row>
    <row r="32" spans="1:11" x14ac:dyDescent="0.35">
      <c r="A32" s="31" t="s">
        <v>68</v>
      </c>
      <c r="B32" s="19"/>
      <c r="C32" s="19"/>
      <c r="D32" s="19"/>
      <c r="E32" s="19"/>
      <c r="F32" s="19"/>
      <c r="G32" s="19"/>
      <c r="H32" s="19"/>
      <c r="I32" s="19"/>
      <c r="J32" s="19"/>
      <c r="K32" s="20"/>
    </row>
    <row r="33" spans="1:11" x14ac:dyDescent="0.35">
      <c r="A33" s="31" t="s">
        <v>67</v>
      </c>
      <c r="B33" s="19"/>
      <c r="C33" s="19"/>
      <c r="D33" s="19"/>
      <c r="E33" s="19"/>
      <c r="F33" s="19"/>
      <c r="G33" s="19"/>
      <c r="H33" s="19"/>
      <c r="I33" s="19"/>
      <c r="J33" s="19"/>
      <c r="K33" s="20"/>
    </row>
    <row r="34" spans="1:11" x14ac:dyDescent="0.35">
      <c r="A34" s="31" t="s">
        <v>48</v>
      </c>
      <c r="B34" s="19"/>
      <c r="C34" s="19">
        <v>1000</v>
      </c>
      <c r="D34" s="19">
        <v>1000</v>
      </c>
      <c r="E34" s="19">
        <v>1000</v>
      </c>
      <c r="F34" s="19">
        <v>1000</v>
      </c>
      <c r="G34" s="19">
        <v>1000</v>
      </c>
      <c r="H34" s="19">
        <v>1000</v>
      </c>
      <c r="I34" s="19">
        <v>1000</v>
      </c>
      <c r="J34" s="19"/>
      <c r="K34" s="20"/>
    </row>
    <row r="35" spans="1:11" x14ac:dyDescent="0.35">
      <c r="A35" s="31" t="s">
        <v>73</v>
      </c>
      <c r="B35" s="19"/>
      <c r="C35" s="19"/>
      <c r="D35" s="19"/>
      <c r="E35" s="19"/>
      <c r="F35" s="19"/>
      <c r="G35" s="19"/>
      <c r="H35" s="19"/>
      <c r="I35" s="19"/>
      <c r="J35" s="19"/>
      <c r="K35" s="20"/>
    </row>
    <row r="36" spans="1:11" x14ac:dyDescent="0.35">
      <c r="A36" s="31" t="s">
        <v>65</v>
      </c>
      <c r="B36" s="19"/>
      <c r="C36" s="19">
        <v>100</v>
      </c>
      <c r="D36" s="19">
        <v>100</v>
      </c>
      <c r="E36" s="19">
        <v>100</v>
      </c>
      <c r="F36" s="19">
        <v>100</v>
      </c>
      <c r="G36" s="19">
        <v>100</v>
      </c>
      <c r="H36" s="19">
        <v>100</v>
      </c>
      <c r="I36" s="19"/>
      <c r="J36" s="19"/>
      <c r="K36" s="20"/>
    </row>
    <row r="37" spans="1:11" x14ac:dyDescent="0.35">
      <c r="A37" s="31" t="s">
        <v>79</v>
      </c>
      <c r="B37" s="19"/>
      <c r="C37" s="19">
        <v>2000</v>
      </c>
      <c r="D37" s="19">
        <v>2000</v>
      </c>
      <c r="E37" s="19">
        <v>2000</v>
      </c>
      <c r="F37" s="19">
        <v>2000</v>
      </c>
      <c r="G37" s="19">
        <v>2000</v>
      </c>
      <c r="H37" s="19">
        <v>2000</v>
      </c>
      <c r="I37" s="19">
        <v>2000</v>
      </c>
      <c r="J37" s="19">
        <v>2000</v>
      </c>
      <c r="K37" s="20"/>
    </row>
    <row r="38" spans="1:11" x14ac:dyDescent="0.35">
      <c r="A38" s="31" t="s">
        <v>69</v>
      </c>
      <c r="B38" s="19"/>
      <c r="C38" s="19"/>
      <c r="D38" s="19"/>
      <c r="E38" s="19"/>
      <c r="F38" s="19"/>
      <c r="G38" s="19"/>
      <c r="H38" s="19"/>
      <c r="I38" s="19"/>
      <c r="J38" s="19"/>
      <c r="K38" s="20"/>
    </row>
    <row r="39" spans="1:11" x14ac:dyDescent="0.35">
      <c r="A39" s="31" t="s">
        <v>63</v>
      </c>
      <c r="B39" s="19"/>
      <c r="C39" s="19">
        <v>2000</v>
      </c>
      <c r="D39" s="19">
        <v>2000</v>
      </c>
      <c r="E39" s="19">
        <v>2000</v>
      </c>
      <c r="F39" s="19">
        <v>2000</v>
      </c>
      <c r="G39" s="19">
        <v>2000</v>
      </c>
      <c r="H39" s="19">
        <v>2000</v>
      </c>
      <c r="I39" s="19"/>
      <c r="J39" s="19"/>
      <c r="K39" s="20"/>
    </row>
    <row r="40" spans="1:11" x14ac:dyDescent="0.35">
      <c r="A40" s="31" t="s">
        <v>66</v>
      </c>
      <c r="B40" s="19"/>
      <c r="C40" s="19"/>
      <c r="D40" s="19"/>
      <c r="E40" s="19">
        <v>1000</v>
      </c>
      <c r="F40" s="19"/>
      <c r="G40" s="19"/>
      <c r="H40" s="19">
        <v>1000</v>
      </c>
      <c r="I40" s="19"/>
      <c r="J40" s="19"/>
      <c r="K40" s="20"/>
    </row>
    <row r="41" spans="1:11" x14ac:dyDescent="0.35">
      <c r="A41" s="31" t="s">
        <v>72</v>
      </c>
      <c r="B41" s="19"/>
      <c r="C41" s="19"/>
      <c r="D41" s="19"/>
      <c r="E41" s="19"/>
      <c r="F41" s="19"/>
      <c r="G41" s="19"/>
      <c r="H41" s="19"/>
      <c r="I41" s="19"/>
      <c r="J41" s="19"/>
      <c r="K41" s="20"/>
    </row>
    <row r="42" spans="1:11" x14ac:dyDescent="0.35">
      <c r="A42" s="31"/>
      <c r="B42" s="19"/>
      <c r="C42" s="19"/>
      <c r="D42" s="19"/>
      <c r="E42" s="19"/>
      <c r="F42" s="19"/>
      <c r="G42" s="19"/>
      <c r="H42" s="19"/>
      <c r="I42" s="19"/>
      <c r="J42" s="19"/>
      <c r="K42" s="20"/>
    </row>
    <row r="43" spans="1:11" x14ac:dyDescent="0.35">
      <c r="A43" s="31"/>
      <c r="B43" s="19"/>
      <c r="C43" s="19"/>
      <c r="D43" s="19"/>
      <c r="E43" s="19"/>
      <c r="F43" s="19"/>
      <c r="G43" s="19"/>
      <c r="H43" s="19"/>
      <c r="I43" s="19"/>
      <c r="J43" s="19"/>
      <c r="K43" s="20"/>
    </row>
    <row r="44" spans="1:11" x14ac:dyDescent="0.35">
      <c r="A44" s="31"/>
      <c r="B44" s="19"/>
      <c r="C44" s="19"/>
      <c r="D44" s="19"/>
      <c r="E44" s="19"/>
      <c r="F44" s="19"/>
      <c r="G44" s="19"/>
      <c r="H44" s="19"/>
      <c r="I44" s="19"/>
      <c r="J44" s="19"/>
      <c r="K44" s="20"/>
    </row>
    <row r="45" spans="1:11" x14ac:dyDescent="0.35">
      <c r="A45" s="31"/>
      <c r="B45" s="19"/>
      <c r="C45" s="19"/>
      <c r="D45" s="19"/>
      <c r="E45" s="19"/>
      <c r="F45" s="19"/>
      <c r="G45" s="19"/>
      <c r="H45" s="19"/>
      <c r="I45" s="19"/>
      <c r="J45" s="19"/>
      <c r="K45" s="20"/>
    </row>
    <row r="46" spans="1:11" ht="15" thickBot="1" x14ac:dyDescent="0.4">
      <c r="A46" s="32"/>
      <c r="B46" s="25"/>
      <c r="C46" s="25"/>
      <c r="D46" s="25"/>
      <c r="E46" s="25"/>
      <c r="F46" s="25"/>
      <c r="G46" s="25"/>
      <c r="H46" s="25"/>
      <c r="I46" s="25"/>
      <c r="J46" s="25">
        <v>0</v>
      </c>
      <c r="K46" s="26">
        <v>0</v>
      </c>
    </row>
    <row r="47" spans="1:11" ht="15.5" thickTop="1" thickBot="1" x14ac:dyDescent="0.4">
      <c r="A47" s="33" t="s">
        <v>37</v>
      </c>
      <c r="B47" s="34">
        <f t="shared" ref="B47:K47" si="3">SUM(B23:B46)</f>
        <v>0</v>
      </c>
      <c r="C47" s="34">
        <f t="shared" si="3"/>
        <v>6600</v>
      </c>
      <c r="D47" s="34">
        <f t="shared" si="3"/>
        <v>6600</v>
      </c>
      <c r="E47" s="34">
        <f t="shared" si="3"/>
        <v>7600</v>
      </c>
      <c r="F47" s="34">
        <f t="shared" si="3"/>
        <v>6600</v>
      </c>
      <c r="G47" s="34">
        <f t="shared" si="3"/>
        <v>6600</v>
      </c>
      <c r="H47" s="34">
        <f t="shared" si="3"/>
        <v>7600</v>
      </c>
      <c r="I47" s="34">
        <f t="shared" si="3"/>
        <v>3500</v>
      </c>
      <c r="J47" s="34">
        <f t="shared" si="3"/>
        <v>2250</v>
      </c>
      <c r="K47" s="35">
        <f t="shared" si="3"/>
        <v>0</v>
      </c>
    </row>
  </sheetData>
  <sortState xmlns:xlrd2="http://schemas.microsoft.com/office/spreadsheetml/2017/richdata2" ref="A23:K41">
    <sortCondition ref="A23"/>
  </sortState>
  <mergeCells count="1">
    <mergeCell ref="A2:K2"/>
  </mergeCells>
  <phoneticPr fontId="3" type="noConversion"/>
  <pageMargins left="0.7" right="0.7" top="0.75" bottom="0.75" header="0.3" footer="0.3"/>
  <ignoredErrors>
    <ignoredError sqref="F6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4C61E8-D8E0-4672-BA25-B515965C45D8}">
  <dimension ref="A1:Q53"/>
  <sheetViews>
    <sheetView topLeftCell="A22" zoomScale="140" zoomScaleNormal="140" workbookViewId="0">
      <selection activeCell="H9" sqref="H9"/>
    </sheetView>
  </sheetViews>
  <sheetFormatPr defaultRowHeight="14.5" x14ac:dyDescent="0.35"/>
  <cols>
    <col min="1" max="1" width="2.81640625" customWidth="1"/>
    <col min="2" max="2" width="23.36328125" customWidth="1"/>
    <col min="3" max="3" width="10.6328125" customWidth="1"/>
    <col min="4" max="14" width="12.6328125" customWidth="1"/>
    <col min="16" max="16" width="9.81640625" bestFit="1" customWidth="1"/>
    <col min="17" max="17" width="10.81640625" bestFit="1" customWidth="1"/>
  </cols>
  <sheetData>
    <row r="1" spans="2:17" ht="15" thickBot="1" x14ac:dyDescent="0.4"/>
    <row r="2" spans="2:17" ht="40.9" customHeight="1" thickBot="1" x14ac:dyDescent="0.4">
      <c r="B2" s="121" t="s">
        <v>96</v>
      </c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3"/>
    </row>
    <row r="3" spans="2:17" ht="15" thickBot="1" x14ac:dyDescent="0.4">
      <c r="B3" s="124" t="s">
        <v>30</v>
      </c>
      <c r="C3" s="125"/>
      <c r="D3" s="36"/>
      <c r="E3" s="37" t="s">
        <v>94</v>
      </c>
      <c r="F3" s="38" t="s">
        <v>52</v>
      </c>
      <c r="G3" s="38" t="s">
        <v>53</v>
      </c>
      <c r="H3" s="39" t="s">
        <v>57</v>
      </c>
      <c r="I3" s="40"/>
      <c r="J3" s="36"/>
      <c r="K3" s="36"/>
      <c r="L3" s="36"/>
      <c r="M3" s="36"/>
      <c r="N3" s="41"/>
    </row>
    <row r="4" spans="2:17" x14ac:dyDescent="0.35">
      <c r="B4" s="42" t="s">
        <v>59</v>
      </c>
      <c r="C4" s="43">
        <v>1500</v>
      </c>
      <c r="D4" s="16"/>
      <c r="E4" s="21" t="s">
        <v>50</v>
      </c>
      <c r="F4" s="44">
        <v>0.4</v>
      </c>
      <c r="G4" s="45">
        <v>112</v>
      </c>
      <c r="H4" s="46">
        <f>G4*F4</f>
        <v>44.800000000000004</v>
      </c>
      <c r="I4" s="40"/>
      <c r="J4" s="16"/>
      <c r="K4" s="16"/>
      <c r="L4" s="16"/>
      <c r="M4" s="16"/>
      <c r="N4" s="17"/>
    </row>
    <row r="5" spans="2:17" x14ac:dyDescent="0.35">
      <c r="B5" s="47" t="s">
        <v>98</v>
      </c>
      <c r="C5" s="66">
        <f>H6</f>
        <v>92.800000000000011</v>
      </c>
      <c r="D5" s="16"/>
      <c r="E5" s="21" t="s">
        <v>86</v>
      </c>
      <c r="F5" s="44">
        <v>0.6</v>
      </c>
      <c r="G5" s="45">
        <v>80</v>
      </c>
      <c r="H5" s="48">
        <f>F5*G5</f>
        <v>48</v>
      </c>
      <c r="I5" s="40"/>
      <c r="J5" s="16"/>
      <c r="K5" s="16"/>
      <c r="L5" s="16"/>
      <c r="M5" s="16"/>
      <c r="N5" s="17"/>
    </row>
    <row r="6" spans="2:17" ht="15" thickBot="1" x14ac:dyDescent="0.4">
      <c r="B6" s="47" t="s">
        <v>93</v>
      </c>
      <c r="C6" s="66">
        <v>112</v>
      </c>
      <c r="D6" s="16"/>
      <c r="E6" s="49" t="s">
        <v>56</v>
      </c>
      <c r="F6" s="50"/>
      <c r="G6" s="50" t="s">
        <v>14</v>
      </c>
      <c r="H6" s="51">
        <f>SUM(H4:H5)</f>
        <v>92.800000000000011</v>
      </c>
      <c r="I6" s="16"/>
      <c r="J6" s="16"/>
      <c r="K6" s="16"/>
      <c r="L6" s="16"/>
      <c r="M6" s="16"/>
      <c r="N6" s="17"/>
      <c r="Q6" s="8">
        <f>C8*0.25</f>
        <v>18750</v>
      </c>
    </row>
    <row r="7" spans="2:17" ht="15" thickBot="1" x14ac:dyDescent="0.4">
      <c r="B7" s="52" t="s">
        <v>99</v>
      </c>
      <c r="C7" s="112">
        <v>50</v>
      </c>
      <c r="D7" s="16"/>
      <c r="E7" s="16"/>
      <c r="F7" s="16"/>
      <c r="G7" s="16"/>
      <c r="H7" s="16"/>
      <c r="I7" s="16"/>
      <c r="J7" s="16"/>
      <c r="K7" s="16"/>
      <c r="L7" s="16"/>
      <c r="M7" s="16"/>
      <c r="N7" s="17"/>
    </row>
    <row r="8" spans="2:17" x14ac:dyDescent="0.35">
      <c r="B8" s="47" t="s">
        <v>90</v>
      </c>
      <c r="C8" s="20">
        <v>75000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7"/>
      <c r="P8" s="7"/>
    </row>
    <row r="9" spans="2:17" x14ac:dyDescent="0.35">
      <c r="B9" s="47" t="s">
        <v>85</v>
      </c>
      <c r="C9" s="20">
        <v>12000</v>
      </c>
      <c r="D9" s="16"/>
      <c r="E9" s="16"/>
      <c r="F9" s="16"/>
      <c r="G9" s="16"/>
      <c r="H9" s="16"/>
      <c r="I9" s="16"/>
      <c r="J9" s="16"/>
      <c r="K9" s="16"/>
      <c r="L9" s="16"/>
      <c r="M9" s="16"/>
      <c r="N9" s="17"/>
    </row>
    <row r="10" spans="2:17" x14ac:dyDescent="0.35">
      <c r="B10" s="47" t="s">
        <v>91</v>
      </c>
      <c r="C10" s="20">
        <v>30000</v>
      </c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7"/>
    </row>
    <row r="11" spans="2:17" x14ac:dyDescent="0.35">
      <c r="B11" s="47" t="s">
        <v>100</v>
      </c>
      <c r="C11" s="20">
        <v>140000</v>
      </c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7"/>
    </row>
    <row r="12" spans="2:17" ht="15" thickBot="1" x14ac:dyDescent="0.4">
      <c r="B12" s="53" t="s">
        <v>29</v>
      </c>
      <c r="C12" s="111">
        <v>25000</v>
      </c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4"/>
    </row>
    <row r="13" spans="2:17" ht="15" thickBot="1" x14ac:dyDescent="0.4"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</row>
    <row r="14" spans="2:17" x14ac:dyDescent="0.35">
      <c r="B14" s="55" t="s">
        <v>1</v>
      </c>
      <c r="C14" s="56"/>
      <c r="D14" s="56" t="s">
        <v>54</v>
      </c>
      <c r="E14" s="56" t="s">
        <v>2</v>
      </c>
      <c r="F14" s="56"/>
      <c r="G14" s="56"/>
      <c r="H14" s="56"/>
      <c r="I14" s="56"/>
      <c r="J14" s="56"/>
      <c r="K14" s="56"/>
      <c r="L14" s="56"/>
      <c r="M14" s="56"/>
      <c r="N14" s="57"/>
    </row>
    <row r="15" spans="2:17" x14ac:dyDescent="0.35">
      <c r="B15" s="15" t="s">
        <v>27</v>
      </c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7"/>
    </row>
    <row r="16" spans="2:17" x14ac:dyDescent="0.35">
      <c r="B16" s="21" t="str">
        <f>B4</f>
        <v>Average Monthly Visits</v>
      </c>
      <c r="C16" s="16"/>
      <c r="D16" s="16"/>
      <c r="E16" s="22">
        <f>$C$4</f>
        <v>1500</v>
      </c>
      <c r="F16" s="22"/>
      <c r="G16" s="22"/>
      <c r="H16" s="22"/>
      <c r="I16" s="22"/>
      <c r="J16" s="22"/>
      <c r="K16" s="22"/>
      <c r="L16" s="22"/>
      <c r="M16" s="22"/>
      <c r="N16" s="23"/>
    </row>
    <row r="17" spans="2:15" x14ac:dyDescent="0.35">
      <c r="B17" s="18" t="s">
        <v>16</v>
      </c>
      <c r="C17" s="58"/>
      <c r="D17" s="58"/>
      <c r="E17" s="59">
        <v>0.5</v>
      </c>
      <c r="F17" s="59"/>
      <c r="G17" s="59"/>
      <c r="H17" s="59"/>
      <c r="I17" s="59"/>
      <c r="J17" s="59"/>
      <c r="K17" s="59"/>
      <c r="L17" s="59"/>
      <c r="M17" s="59"/>
      <c r="N17" s="60"/>
    </row>
    <row r="18" spans="2:15" x14ac:dyDescent="0.35">
      <c r="B18" s="21" t="s">
        <v>15</v>
      </c>
      <c r="C18" s="16"/>
      <c r="D18" s="16"/>
      <c r="E18" s="22">
        <f>E16*E17</f>
        <v>750</v>
      </c>
      <c r="F18" s="22"/>
      <c r="G18" s="22"/>
      <c r="H18" s="22"/>
      <c r="I18" s="22"/>
      <c r="J18" s="22"/>
      <c r="K18" s="22"/>
      <c r="L18" s="22"/>
      <c r="M18" s="22"/>
      <c r="N18" s="23"/>
    </row>
    <row r="19" spans="2:15" x14ac:dyDescent="0.35">
      <c r="B19" s="18" t="s">
        <v>12</v>
      </c>
      <c r="C19" s="58"/>
      <c r="D19" s="58"/>
      <c r="E19" s="61">
        <v>80</v>
      </c>
      <c r="F19" s="61"/>
      <c r="G19" s="61"/>
      <c r="H19" s="61"/>
      <c r="I19" s="61"/>
      <c r="J19" s="61"/>
      <c r="K19" s="61"/>
      <c r="L19" s="61"/>
      <c r="M19" s="61"/>
      <c r="N19" s="62"/>
    </row>
    <row r="20" spans="2:15" x14ac:dyDescent="0.35">
      <c r="B20" s="27" t="s">
        <v>101</v>
      </c>
      <c r="C20" s="63"/>
      <c r="D20" s="78">
        <f>C11</f>
        <v>140000</v>
      </c>
      <c r="E20" s="28">
        <f>E18*E19</f>
        <v>60000</v>
      </c>
      <c r="F20" s="28"/>
      <c r="G20" s="28"/>
      <c r="H20" s="28"/>
      <c r="I20" s="28"/>
      <c r="J20" s="28"/>
      <c r="K20" s="28"/>
      <c r="L20" s="28"/>
      <c r="M20" s="28"/>
      <c r="N20" s="29"/>
    </row>
    <row r="21" spans="2:15" x14ac:dyDescent="0.35">
      <c r="B21" s="21"/>
      <c r="C21" s="16"/>
      <c r="D21" s="16"/>
      <c r="E21" s="30"/>
      <c r="F21" s="30"/>
      <c r="G21" s="30"/>
      <c r="H21" s="30"/>
      <c r="I21" s="30"/>
      <c r="J21" s="30"/>
      <c r="K21" s="30"/>
      <c r="L21" s="30"/>
      <c r="M21" s="30"/>
      <c r="N21" s="64"/>
    </row>
    <row r="22" spans="2:15" x14ac:dyDescent="0.35">
      <c r="B22" s="18" t="s">
        <v>49</v>
      </c>
      <c r="C22" s="58"/>
      <c r="D22" s="58"/>
      <c r="E22" s="19">
        <v>0</v>
      </c>
      <c r="F22" s="19"/>
      <c r="G22" s="19"/>
      <c r="H22" s="19"/>
      <c r="I22" s="19"/>
      <c r="J22" s="19"/>
      <c r="K22" s="19"/>
      <c r="L22" s="19"/>
      <c r="M22" s="19"/>
      <c r="N22" s="20"/>
    </row>
    <row r="23" spans="2:15" x14ac:dyDescent="0.35">
      <c r="B23" s="18" t="s">
        <v>17</v>
      </c>
      <c r="C23" s="58"/>
      <c r="D23" s="58"/>
      <c r="E23" s="65">
        <f>$C$6</f>
        <v>112</v>
      </c>
      <c r="F23" s="65"/>
      <c r="G23" s="65"/>
      <c r="H23" s="65"/>
      <c r="I23" s="65"/>
      <c r="J23" s="65"/>
      <c r="K23" s="65"/>
      <c r="L23" s="65"/>
      <c r="M23" s="65"/>
      <c r="N23" s="66"/>
    </row>
    <row r="24" spans="2:15" x14ac:dyDescent="0.35">
      <c r="B24" s="27" t="s">
        <v>18</v>
      </c>
      <c r="C24" s="63"/>
      <c r="D24" s="63"/>
      <c r="E24" s="67">
        <f>E22*E23</f>
        <v>0</v>
      </c>
      <c r="F24" s="67"/>
      <c r="G24" s="67"/>
      <c r="H24" s="67"/>
      <c r="I24" s="67"/>
      <c r="J24" s="67"/>
      <c r="K24" s="67"/>
      <c r="L24" s="67"/>
      <c r="M24" s="67"/>
      <c r="N24" s="68"/>
    </row>
    <row r="25" spans="2:15" x14ac:dyDescent="0.35">
      <c r="B25" s="21"/>
      <c r="C25" s="16"/>
      <c r="D25" s="16"/>
      <c r="E25" s="22"/>
      <c r="F25" s="22"/>
      <c r="G25" s="22"/>
      <c r="H25" s="22"/>
      <c r="I25" s="22"/>
      <c r="J25" s="22"/>
      <c r="K25" s="22"/>
      <c r="L25" s="22"/>
      <c r="M25" s="22"/>
      <c r="N25" s="23"/>
    </row>
    <row r="26" spans="2:15" x14ac:dyDescent="0.35">
      <c r="B26" s="18" t="s">
        <v>19</v>
      </c>
      <c r="C26" s="58"/>
      <c r="D26" s="58"/>
      <c r="E26" s="19">
        <v>0</v>
      </c>
      <c r="F26" s="19"/>
      <c r="G26" s="19"/>
      <c r="H26" s="19"/>
      <c r="I26" s="19"/>
      <c r="J26" s="19"/>
      <c r="K26" s="19"/>
      <c r="L26" s="19"/>
      <c r="M26" s="19"/>
      <c r="N26" s="20"/>
    </row>
    <row r="27" spans="2:15" x14ac:dyDescent="0.35">
      <c r="B27" s="69" t="s">
        <v>12</v>
      </c>
      <c r="C27" s="70"/>
      <c r="D27" s="70"/>
      <c r="E27" s="71">
        <f>$C$7</f>
        <v>50</v>
      </c>
      <c r="F27" s="71"/>
      <c r="G27" s="71"/>
      <c r="H27" s="71"/>
      <c r="I27" s="71"/>
      <c r="J27" s="71"/>
      <c r="K27" s="71"/>
      <c r="L27" s="71"/>
      <c r="M27" s="71"/>
      <c r="N27" s="72"/>
    </row>
    <row r="28" spans="2:15" ht="15" thickBot="1" x14ac:dyDescent="0.4">
      <c r="B28" s="73" t="s">
        <v>20</v>
      </c>
      <c r="C28" s="74"/>
      <c r="D28" s="74"/>
      <c r="E28" s="75">
        <f>E26*E27</f>
        <v>0</v>
      </c>
      <c r="F28" s="75"/>
      <c r="G28" s="75"/>
      <c r="H28" s="75"/>
      <c r="I28" s="75"/>
      <c r="J28" s="75"/>
      <c r="K28" s="75"/>
      <c r="L28" s="75"/>
      <c r="M28" s="75"/>
      <c r="N28" s="76"/>
    </row>
    <row r="29" spans="2:15" ht="15" thickTop="1" x14ac:dyDescent="0.35">
      <c r="B29" s="27" t="s">
        <v>58</v>
      </c>
      <c r="C29" s="63"/>
      <c r="D29" s="77">
        <f>D20</f>
        <v>140000</v>
      </c>
      <c r="E29" s="78">
        <f>E20+E24+E28</f>
        <v>60000</v>
      </c>
      <c r="F29" s="78"/>
      <c r="G29" s="78"/>
      <c r="H29" s="78"/>
      <c r="I29" s="78"/>
      <c r="J29" s="78"/>
      <c r="K29" s="78"/>
      <c r="L29" s="78"/>
      <c r="M29" s="78"/>
      <c r="N29" s="79"/>
    </row>
    <row r="30" spans="2:15" x14ac:dyDescent="0.35">
      <c r="B30" s="21"/>
      <c r="C30" s="16"/>
      <c r="D30" s="16"/>
      <c r="E30" s="30"/>
      <c r="F30" s="80"/>
      <c r="G30" s="80"/>
      <c r="H30" s="30"/>
      <c r="I30" s="30"/>
      <c r="J30" s="30"/>
      <c r="K30" s="30"/>
      <c r="L30" s="30"/>
      <c r="M30" s="30"/>
      <c r="N30" s="64"/>
    </row>
    <row r="31" spans="2:15" x14ac:dyDescent="0.35">
      <c r="B31" s="15" t="s">
        <v>0</v>
      </c>
      <c r="C31" s="16"/>
      <c r="D31" s="16"/>
      <c r="E31" s="30"/>
      <c r="F31" s="80"/>
      <c r="G31" s="80"/>
      <c r="H31" s="30"/>
      <c r="I31" s="30"/>
      <c r="J31" s="30"/>
      <c r="K31" s="30"/>
      <c r="L31" s="30"/>
      <c r="M31" s="30"/>
      <c r="N31" s="64"/>
    </row>
    <row r="32" spans="2:15" x14ac:dyDescent="0.35">
      <c r="B32" s="21" t="s">
        <v>22</v>
      </c>
      <c r="C32" s="16"/>
      <c r="D32" s="16"/>
      <c r="E32" s="22">
        <f>$C$8</f>
        <v>75000</v>
      </c>
      <c r="F32" s="81"/>
      <c r="G32" s="81"/>
      <c r="H32" s="22"/>
      <c r="I32" s="22"/>
      <c r="J32" s="22"/>
      <c r="K32" s="81"/>
      <c r="L32" s="81"/>
      <c r="M32" s="22"/>
      <c r="N32" s="23"/>
      <c r="O32" s="1" t="s">
        <v>14</v>
      </c>
    </row>
    <row r="33" spans="1:14" x14ac:dyDescent="0.35">
      <c r="B33" s="82" t="s">
        <v>32</v>
      </c>
      <c r="C33" s="83"/>
      <c r="D33" s="83"/>
      <c r="E33" s="84">
        <f>Reductions!B11*-1</f>
        <v>0</v>
      </c>
      <c r="F33" s="84"/>
      <c r="G33" s="84"/>
      <c r="H33" s="84"/>
      <c r="I33" s="84"/>
      <c r="J33" s="84"/>
      <c r="K33" s="84"/>
      <c r="L33" s="84"/>
      <c r="M33" s="84"/>
      <c r="N33" s="85"/>
    </row>
    <row r="34" spans="1:14" x14ac:dyDescent="0.35">
      <c r="B34" s="21" t="s">
        <v>25</v>
      </c>
      <c r="C34" s="16"/>
      <c r="D34" s="16"/>
      <c r="E34" s="22">
        <f>E32+E33</f>
        <v>75000</v>
      </c>
      <c r="F34" s="81"/>
      <c r="G34" s="22"/>
      <c r="H34" s="22"/>
      <c r="I34" s="22"/>
      <c r="J34" s="22"/>
      <c r="K34" s="22"/>
      <c r="L34" s="22"/>
      <c r="M34" s="22"/>
      <c r="N34" s="23"/>
    </row>
    <row r="35" spans="1:14" x14ac:dyDescent="0.35">
      <c r="B35" s="21"/>
      <c r="C35" s="16"/>
      <c r="D35" s="16"/>
      <c r="E35" s="22"/>
      <c r="F35" s="22"/>
      <c r="G35" s="22"/>
      <c r="H35" s="22"/>
      <c r="I35" s="22"/>
      <c r="J35" s="22"/>
      <c r="K35" s="22"/>
      <c r="L35" s="22"/>
      <c r="M35" s="22"/>
      <c r="N35" s="23"/>
    </row>
    <row r="36" spans="1:14" x14ac:dyDescent="0.35">
      <c r="B36" s="21" t="s">
        <v>13</v>
      </c>
      <c r="C36" s="16"/>
      <c r="D36" s="16"/>
      <c r="E36" s="22">
        <f>$C$9</f>
        <v>12000</v>
      </c>
      <c r="F36" s="22"/>
      <c r="G36" s="22"/>
      <c r="H36" s="22"/>
      <c r="I36" s="22"/>
      <c r="J36" s="22"/>
      <c r="K36" s="22"/>
      <c r="L36" s="22"/>
      <c r="M36" s="22"/>
      <c r="N36" s="23"/>
    </row>
    <row r="37" spans="1:14" x14ac:dyDescent="0.35">
      <c r="B37" s="82" t="s">
        <v>23</v>
      </c>
      <c r="C37" s="83"/>
      <c r="D37" s="83"/>
      <c r="E37" s="84">
        <f>Reductions!B20*-1</f>
        <v>0</v>
      </c>
      <c r="F37" s="84"/>
      <c r="G37" s="84"/>
      <c r="H37" s="84"/>
      <c r="I37" s="84"/>
      <c r="J37" s="84"/>
      <c r="K37" s="84"/>
      <c r="L37" s="84"/>
      <c r="M37" s="84"/>
      <c r="N37" s="85"/>
    </row>
    <row r="38" spans="1:14" x14ac:dyDescent="0.35">
      <c r="B38" s="21" t="s">
        <v>24</v>
      </c>
      <c r="C38" s="16"/>
      <c r="D38" s="16"/>
      <c r="E38" s="22">
        <f>E36+E37</f>
        <v>12000</v>
      </c>
      <c r="F38" s="22"/>
      <c r="G38" s="22"/>
      <c r="H38" s="22"/>
      <c r="I38" s="22"/>
      <c r="J38" s="22"/>
      <c r="K38" s="22"/>
      <c r="L38" s="22"/>
      <c r="M38" s="22"/>
      <c r="N38" s="23"/>
    </row>
    <row r="39" spans="1:14" x14ac:dyDescent="0.35">
      <c r="B39" s="21"/>
      <c r="C39" s="16"/>
      <c r="D39" s="16"/>
      <c r="E39" s="22"/>
      <c r="F39" s="22"/>
      <c r="G39" s="22"/>
      <c r="H39" s="22"/>
      <c r="I39" s="22"/>
      <c r="J39" s="22"/>
      <c r="K39" s="22"/>
      <c r="L39" s="22"/>
      <c r="M39" s="22"/>
      <c r="N39" s="23"/>
    </row>
    <row r="40" spans="1:14" x14ac:dyDescent="0.35">
      <c r="B40" s="21" t="s">
        <v>80</v>
      </c>
      <c r="C40" s="16"/>
      <c r="D40" s="16"/>
      <c r="E40" s="22">
        <f>$C$10</f>
        <v>30000</v>
      </c>
      <c r="F40" s="22"/>
      <c r="G40" s="22"/>
      <c r="H40" s="22"/>
      <c r="I40" s="22"/>
      <c r="J40" s="22"/>
      <c r="K40" s="22"/>
      <c r="L40" s="22"/>
      <c r="M40" s="22"/>
      <c r="N40" s="23"/>
    </row>
    <row r="41" spans="1:14" x14ac:dyDescent="0.35">
      <c r="B41" s="82" t="s">
        <v>21</v>
      </c>
      <c r="C41" s="83"/>
      <c r="D41" s="83"/>
      <c r="E41" s="84">
        <f>Reductions!B47*-1</f>
        <v>0</v>
      </c>
      <c r="F41" s="84"/>
      <c r="G41" s="84"/>
      <c r="H41" s="84"/>
      <c r="I41" s="84"/>
      <c r="J41" s="84"/>
      <c r="K41" s="84"/>
      <c r="L41" s="84"/>
      <c r="M41" s="84"/>
      <c r="N41" s="85"/>
    </row>
    <row r="42" spans="1:14" ht="15" thickBot="1" x14ac:dyDescent="0.4">
      <c r="B42" s="86" t="s">
        <v>26</v>
      </c>
      <c r="C42" s="87"/>
      <c r="D42" s="87"/>
      <c r="E42" s="88">
        <f>E40+E41</f>
        <v>30000</v>
      </c>
      <c r="F42" s="88"/>
      <c r="G42" s="88"/>
      <c r="H42" s="88"/>
      <c r="I42" s="88"/>
      <c r="J42" s="88"/>
      <c r="K42" s="88"/>
      <c r="L42" s="88"/>
      <c r="M42" s="88"/>
      <c r="N42" s="89"/>
    </row>
    <row r="43" spans="1:14" ht="15" thickTop="1" x14ac:dyDescent="0.35">
      <c r="B43" s="27" t="s">
        <v>28</v>
      </c>
      <c r="C43" s="63"/>
      <c r="D43" s="63"/>
      <c r="E43" s="28">
        <f t="shared" ref="E43" si="0">E34+E38+E42</f>
        <v>117000</v>
      </c>
      <c r="F43" s="28"/>
      <c r="G43" s="28"/>
      <c r="H43" s="28"/>
      <c r="I43" s="28"/>
      <c r="J43" s="28"/>
      <c r="K43" s="28"/>
      <c r="L43" s="28"/>
      <c r="M43" s="28"/>
      <c r="N43" s="29"/>
    </row>
    <row r="44" spans="1:14" x14ac:dyDescent="0.35">
      <c r="B44" s="21"/>
      <c r="C44" s="16"/>
      <c r="D44" s="16"/>
      <c r="E44" s="30"/>
      <c r="F44" s="30"/>
      <c r="G44" s="30"/>
      <c r="H44" s="30"/>
      <c r="I44" s="30"/>
      <c r="J44" s="30"/>
      <c r="K44" s="30"/>
      <c r="L44" s="30"/>
      <c r="M44" s="30"/>
      <c r="N44" s="64"/>
    </row>
    <row r="45" spans="1:14" x14ac:dyDescent="0.35">
      <c r="B45" s="90" t="s">
        <v>81</v>
      </c>
      <c r="C45" s="91"/>
      <c r="D45" s="92"/>
      <c r="E45" s="92">
        <f t="shared" ref="E45" si="1">E29-E43</f>
        <v>-57000</v>
      </c>
      <c r="F45" s="78"/>
      <c r="G45" s="78"/>
      <c r="H45" s="78"/>
      <c r="I45" s="78"/>
      <c r="J45" s="78"/>
      <c r="K45" s="78"/>
      <c r="L45" s="78"/>
      <c r="M45" s="78"/>
      <c r="N45" s="79"/>
    </row>
    <row r="46" spans="1:14" x14ac:dyDescent="0.35">
      <c r="A46" s="5"/>
      <c r="B46" s="90" t="s">
        <v>31</v>
      </c>
      <c r="C46" s="91"/>
      <c r="D46" s="92"/>
      <c r="E46" s="94">
        <f t="shared" ref="E46" si="2">E45/E29</f>
        <v>-0.95</v>
      </c>
      <c r="F46" s="96"/>
      <c r="G46" s="96"/>
      <c r="H46" s="96"/>
      <c r="I46" s="96"/>
      <c r="J46" s="96"/>
      <c r="K46" s="96"/>
      <c r="L46" s="96"/>
      <c r="M46" s="96"/>
      <c r="N46" s="97"/>
    </row>
    <row r="47" spans="1:14" x14ac:dyDescent="0.35">
      <c r="A47" s="5"/>
      <c r="B47" s="12"/>
      <c r="C47" s="13"/>
      <c r="D47" s="78"/>
      <c r="E47" s="96"/>
      <c r="F47" s="96"/>
      <c r="G47" s="96"/>
      <c r="H47" s="96"/>
      <c r="I47" s="96"/>
      <c r="J47" s="96"/>
      <c r="K47" s="96"/>
      <c r="L47" s="96"/>
      <c r="M47" s="96"/>
      <c r="N47" s="97"/>
    </row>
    <row r="48" spans="1:14" x14ac:dyDescent="0.35">
      <c r="A48" s="5"/>
      <c r="B48" s="98" t="s">
        <v>92</v>
      </c>
      <c r="C48" s="99"/>
      <c r="D48" s="100">
        <f>C12</f>
        <v>25000</v>
      </c>
      <c r="E48" s="101">
        <f>D29-E43</f>
        <v>23000</v>
      </c>
      <c r="F48" s="80"/>
      <c r="G48" s="80"/>
      <c r="H48" s="80"/>
      <c r="I48" s="80"/>
      <c r="J48" s="80"/>
      <c r="K48" s="80"/>
      <c r="L48" s="80"/>
      <c r="M48" s="80"/>
      <c r="N48" s="107"/>
    </row>
    <row r="49" spans="2:14" ht="15" thickBot="1" x14ac:dyDescent="0.4">
      <c r="B49" s="103" t="s">
        <v>88</v>
      </c>
      <c r="C49" s="104"/>
      <c r="D49" s="105">
        <f>SUM($D$48:D48)</f>
        <v>25000</v>
      </c>
      <c r="E49" s="105">
        <f>SUM($D$48:E48)</f>
        <v>48000</v>
      </c>
      <c r="F49" s="108"/>
      <c r="G49" s="108"/>
      <c r="H49" s="108"/>
      <c r="I49" s="108"/>
      <c r="J49" s="108"/>
      <c r="K49" s="108"/>
      <c r="L49" s="108"/>
      <c r="M49" s="108"/>
      <c r="N49" s="109"/>
    </row>
    <row r="50" spans="2:14" x14ac:dyDescent="0.35">
      <c r="B50" s="3"/>
      <c r="C50" s="3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</row>
    <row r="51" spans="2:14" x14ac:dyDescent="0.35">
      <c r="B51" s="3" t="s">
        <v>14</v>
      </c>
      <c r="E51" s="2"/>
      <c r="F51" s="2"/>
      <c r="G51" s="2"/>
      <c r="H51" s="2"/>
      <c r="I51" s="2"/>
      <c r="J51" s="2"/>
      <c r="K51" s="2"/>
      <c r="L51" s="2"/>
      <c r="M51" s="2"/>
      <c r="N51" s="2"/>
    </row>
    <row r="53" spans="2:14" x14ac:dyDescent="0.35">
      <c r="E53" s="6" t="s">
        <v>14</v>
      </c>
    </row>
  </sheetData>
  <mergeCells count="2">
    <mergeCell ref="B2:N2"/>
    <mergeCell ref="B3:C3"/>
  </mergeCells>
  <pageMargins left="0.7" right="0.7" top="0.75" bottom="0.75" header="0.3" footer="0.3"/>
  <pageSetup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98B93C13C30E47BCC24470B5CC9A49" ma:contentTypeVersion="13" ma:contentTypeDescription="Create a new document." ma:contentTypeScope="" ma:versionID="3714da217f1699aea518688384de19a1">
  <xsd:schema xmlns:xsd="http://www.w3.org/2001/XMLSchema" xmlns:xs="http://www.w3.org/2001/XMLSchema" xmlns:p="http://schemas.microsoft.com/office/2006/metadata/properties" xmlns:ns3="1ace874a-036c-4848-95f4-acd40140e3c7" xmlns:ns4="40b58639-bad2-4e6b-bd4a-bb8a1601714a" targetNamespace="http://schemas.microsoft.com/office/2006/metadata/properties" ma:root="true" ma:fieldsID="9509b84c3bbfa36679bea0a1ef190e1b" ns3:_="" ns4:_="">
    <xsd:import namespace="1ace874a-036c-4848-95f4-acd40140e3c7"/>
    <xsd:import namespace="40b58639-bad2-4e6b-bd4a-bb8a1601714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ce874a-036c-4848-95f4-acd40140e3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b58639-bad2-4e6b-bd4a-bb8a1601714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C345AD7-E178-4FDE-8339-0315B86A59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ce874a-036c-4848-95f4-acd40140e3c7"/>
    <ds:schemaRef ds:uri="40b58639-bad2-4e6b-bd4a-bb8a160171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987A951-3813-4306-B1B9-C3810AD29C0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4C3C9FB-CEDD-4022-836F-B367B562CBD6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Cashflow Sample</vt:lpstr>
      <vt:lpstr>Reductions</vt:lpstr>
      <vt:lpstr>Intro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Stalzer</dc:creator>
  <cp:lastModifiedBy>Robbie Leonard</cp:lastModifiedBy>
  <dcterms:created xsi:type="dcterms:W3CDTF">2020-03-05T19:04:33Z</dcterms:created>
  <dcterms:modified xsi:type="dcterms:W3CDTF">2020-03-30T22:21:29Z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0x0101000D98B93C13C30E47BCC24470B5CC9A49</vt:lpwstr>
  </property>
</Properties>
</file>